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 activeTab="3"/>
  </bookViews>
  <sheets>
    <sheet name="Rekapitulace stavby" sheetId="1" r:id="rId1"/>
    <sheet name="SO 1.1 -  km 0,165 - 2,073" sheetId="2" r:id="rId2"/>
    <sheet name="SO 1.2 - Výhybka č. 20 + ..." sheetId="3" r:id="rId3"/>
    <sheet name="SO 2.1 - Výměna KL, pražc..." sheetId="4" r:id="rId4"/>
    <sheet name="SO 3.1 - Km 2,262 - 2,500" sheetId="5" r:id="rId5"/>
    <sheet name="SO 4.1 - Materiál objedna..." sheetId="6" r:id="rId6"/>
    <sheet name="SO 5.1 - VRN" sheetId="7" r:id="rId7"/>
  </sheets>
  <definedNames>
    <definedName name="_xlnm._FilterDatabase" localSheetId="1" hidden="1">'SO 1.1 -  km 0,165 - 2,073'!$C$84:$K$203</definedName>
    <definedName name="_xlnm._FilterDatabase" localSheetId="2" hidden="1">'SO 1.2 - Výhybka č. 20 + ...'!$C$84:$K$152</definedName>
    <definedName name="_xlnm._FilterDatabase" localSheetId="3" hidden="1">'SO 2.1 - Výměna KL, pražc...'!$C$84:$K$254</definedName>
    <definedName name="_xlnm._FilterDatabase" localSheetId="4" hidden="1">'SO 3.1 - Km 2,262 - 2,500'!$C$84:$K$195</definedName>
    <definedName name="_xlnm._FilterDatabase" localSheetId="5" hidden="1">'SO 4.1 - Materiál objedna...'!$C$84:$K$109</definedName>
    <definedName name="_xlnm._FilterDatabase" localSheetId="6" hidden="1">'SO 5.1 - VRN'!$C$84:$K$103</definedName>
    <definedName name="_xlnm.Print_Titles" localSheetId="0">'Rekapitulace stavby'!$52:$52</definedName>
    <definedName name="_xlnm.Print_Titles" localSheetId="1">'SO 1.1 -  km 0,165 - 2,073'!$84:$84</definedName>
    <definedName name="_xlnm.Print_Titles" localSheetId="2">'SO 1.2 - Výhybka č. 20 + ...'!$84:$84</definedName>
    <definedName name="_xlnm.Print_Titles" localSheetId="3">'SO 2.1 - Výměna KL, pražc...'!$84:$84</definedName>
    <definedName name="_xlnm.Print_Titles" localSheetId="4">'SO 3.1 - Km 2,262 - 2,500'!$84:$84</definedName>
    <definedName name="_xlnm.Print_Titles" localSheetId="5">'SO 4.1 - Materiál objedna...'!$84:$84</definedName>
    <definedName name="_xlnm.Print_Titles" localSheetId="6">'SO 5.1 - VRN'!$84:$84</definedName>
    <definedName name="_xlnm.Print_Area" localSheetId="0">'Rekapitulace stavby'!$D$4:$AO$36,'Rekapitulace stavby'!$C$42:$AQ$66</definedName>
    <definedName name="_xlnm.Print_Area" localSheetId="1">'SO 1.1 -  km 0,165 - 2,073'!$C$4:$J$41,'SO 1.1 -  km 0,165 - 2,073'!$C$47:$J$64,'SO 1.1 -  km 0,165 - 2,073'!$C$70:$K$203</definedName>
    <definedName name="_xlnm.Print_Area" localSheetId="2">'SO 1.2 - Výhybka č. 20 + ...'!$C$4:$J$41,'SO 1.2 - Výhybka č. 20 + ...'!$C$47:$J$64,'SO 1.2 - Výhybka č. 20 + ...'!$C$70:$K$152</definedName>
    <definedName name="_xlnm.Print_Area" localSheetId="3">'SO 2.1 - Výměna KL, pražc...'!$C$4:$J$41,'SO 2.1 - Výměna KL, pražc...'!$C$47:$J$64,'SO 2.1 - Výměna KL, pražc...'!$C$70:$K$254</definedName>
    <definedName name="_xlnm.Print_Area" localSheetId="4">'SO 3.1 - Km 2,262 - 2,500'!$C$4:$J$41,'SO 3.1 - Km 2,262 - 2,500'!$C$47:$J$64,'SO 3.1 - Km 2,262 - 2,500'!$C$70:$K$195</definedName>
    <definedName name="_xlnm.Print_Area" localSheetId="5">'SO 4.1 - Materiál objedna...'!$C$4:$J$41,'SO 4.1 - Materiál objedna...'!$C$47:$J$64,'SO 4.1 - Materiál objedna...'!$C$70:$K$109</definedName>
    <definedName name="_xlnm.Print_Area" localSheetId="6">'SO 5.1 - VRN'!$C$4:$J$41,'SO 5.1 - VRN'!$C$47:$J$64,'SO 5.1 - VRN'!$C$70:$K$103</definedName>
  </definedNames>
  <calcPr calcId="145621"/>
</workbook>
</file>

<file path=xl/calcChain.xml><?xml version="1.0" encoding="utf-8"?>
<calcChain xmlns="http://schemas.openxmlformats.org/spreadsheetml/2006/main">
  <c r="J39" i="7" l="1"/>
  <c r="J38" i="7"/>
  <c r="AY65" i="1"/>
  <c r="J37" i="7"/>
  <c r="AX65" i="1"/>
  <c r="BI102" i="7"/>
  <c r="BH102" i="7"/>
  <c r="BG102" i="7"/>
  <c r="BF102" i="7"/>
  <c r="T102" i="7"/>
  <c r="R102" i="7"/>
  <c r="P102" i="7"/>
  <c r="BK102" i="7"/>
  <c r="J102" i="7"/>
  <c r="BE102" i="7" s="1"/>
  <c r="BI100" i="7"/>
  <c r="BH100" i="7"/>
  <c r="BG100" i="7"/>
  <c r="BF100" i="7"/>
  <c r="T100" i="7"/>
  <c r="R100" i="7"/>
  <c r="P100" i="7"/>
  <c r="BK100" i="7"/>
  <c r="J100" i="7"/>
  <c r="BE100" i="7"/>
  <c r="BI98" i="7"/>
  <c r="BH98" i="7"/>
  <c r="BG98" i="7"/>
  <c r="BF98" i="7"/>
  <c r="T98" i="7"/>
  <c r="R98" i="7"/>
  <c r="P98" i="7"/>
  <c r="BK98" i="7"/>
  <c r="J98" i="7"/>
  <c r="BE98" i="7"/>
  <c r="BI96" i="7"/>
  <c r="BH96" i="7"/>
  <c r="BG96" i="7"/>
  <c r="BF96" i="7"/>
  <c r="T96" i="7"/>
  <c r="R96" i="7"/>
  <c r="P96" i="7"/>
  <c r="BK96" i="7"/>
  <c r="J96" i="7"/>
  <c r="BE96" i="7"/>
  <c r="BI94" i="7"/>
  <c r="BH94" i="7"/>
  <c r="BG94" i="7"/>
  <c r="BF94" i="7"/>
  <c r="T94" i="7"/>
  <c r="R94" i="7"/>
  <c r="P94" i="7"/>
  <c r="BK94" i="7"/>
  <c r="J94" i="7"/>
  <c r="BE94" i="7"/>
  <c r="BI92" i="7"/>
  <c r="BH92" i="7"/>
  <c r="BG92" i="7"/>
  <c r="BF92" i="7"/>
  <c r="T92" i="7"/>
  <c r="R92" i="7"/>
  <c r="P92" i="7"/>
  <c r="BK92" i="7"/>
  <c r="J92" i="7"/>
  <c r="BE92" i="7"/>
  <c r="BI90" i="7"/>
  <c r="BH90" i="7"/>
  <c r="BG90" i="7"/>
  <c r="BF90" i="7"/>
  <c r="T90" i="7"/>
  <c r="R90" i="7"/>
  <c r="P90" i="7"/>
  <c r="BK90" i="7"/>
  <c r="J90" i="7"/>
  <c r="BE90" i="7"/>
  <c r="BI88" i="7"/>
  <c r="BH88" i="7"/>
  <c r="BG88" i="7"/>
  <c r="BF88" i="7"/>
  <c r="T88" i="7"/>
  <c r="R88" i="7"/>
  <c r="R85" i="7" s="1"/>
  <c r="P88" i="7"/>
  <c r="BK88" i="7"/>
  <c r="J88" i="7"/>
  <c r="BE88" i="7"/>
  <c r="BI86" i="7"/>
  <c r="F39" i="7"/>
  <c r="BD65" i="1" s="1"/>
  <c r="BD64" i="1" s="1"/>
  <c r="BH86" i="7"/>
  <c r="F38" i="7" s="1"/>
  <c r="BC65" i="1" s="1"/>
  <c r="BG86" i="7"/>
  <c r="F37" i="7"/>
  <c r="BB65" i="1" s="1"/>
  <c r="BB64" i="1" s="1"/>
  <c r="AX64" i="1" s="1"/>
  <c r="BF86" i="7"/>
  <c r="F36" i="7" s="1"/>
  <c r="BA65" i="1" s="1"/>
  <c r="BA64" i="1" s="1"/>
  <c r="AW64" i="1" s="1"/>
  <c r="T86" i="7"/>
  <c r="T85" i="7"/>
  <c r="R86" i="7"/>
  <c r="P86" i="7"/>
  <c r="P85" i="7"/>
  <c r="AU65" i="1" s="1"/>
  <c r="BK86" i="7"/>
  <c r="BK85" i="7" s="1"/>
  <c r="J85" i="7" s="1"/>
  <c r="J86" i="7"/>
  <c r="BE86" i="7" s="1"/>
  <c r="J82" i="7"/>
  <c r="F81" i="7"/>
  <c r="F79" i="7"/>
  <c r="E77" i="7"/>
  <c r="J59" i="7"/>
  <c r="F58" i="7"/>
  <c r="F56" i="7"/>
  <c r="E54" i="7"/>
  <c r="J23" i="7"/>
  <c r="E23" i="7"/>
  <c r="J81" i="7" s="1"/>
  <c r="J22" i="7"/>
  <c r="J20" i="7"/>
  <c r="E20" i="7"/>
  <c r="F82" i="7" s="1"/>
  <c r="F59" i="7"/>
  <c r="J19" i="7"/>
  <c r="J14" i="7"/>
  <c r="J79" i="7" s="1"/>
  <c r="J56" i="7"/>
  <c r="E7" i="7"/>
  <c r="E73" i="7" s="1"/>
  <c r="J39" i="6"/>
  <c r="J38" i="6"/>
  <c r="AY63" i="1" s="1"/>
  <c r="J37" i="6"/>
  <c r="AX63" i="1"/>
  <c r="BI108" i="6"/>
  <c r="BH108" i="6"/>
  <c r="BG108" i="6"/>
  <c r="BF108" i="6"/>
  <c r="T108" i="6"/>
  <c r="R108" i="6"/>
  <c r="P108" i="6"/>
  <c r="BK108" i="6"/>
  <c r="J108" i="6"/>
  <c r="BE108" i="6" s="1"/>
  <c r="BI106" i="6"/>
  <c r="BH106" i="6"/>
  <c r="BG106" i="6"/>
  <c r="BF106" i="6"/>
  <c r="T106" i="6"/>
  <c r="R106" i="6"/>
  <c r="P106" i="6"/>
  <c r="BK106" i="6"/>
  <c r="J106" i="6"/>
  <c r="BE106" i="6"/>
  <c r="BI104" i="6"/>
  <c r="BH104" i="6"/>
  <c r="BG104" i="6"/>
  <c r="BF104" i="6"/>
  <c r="T104" i="6"/>
  <c r="R104" i="6"/>
  <c r="P104" i="6"/>
  <c r="BK104" i="6"/>
  <c r="J104" i="6"/>
  <c r="BE104" i="6" s="1"/>
  <c r="BI101" i="6"/>
  <c r="BH101" i="6"/>
  <c r="BG101" i="6"/>
  <c r="BF101" i="6"/>
  <c r="T101" i="6"/>
  <c r="R101" i="6"/>
  <c r="P101" i="6"/>
  <c r="BK101" i="6"/>
  <c r="J101" i="6"/>
  <c r="BE101" i="6"/>
  <c r="BI99" i="6"/>
  <c r="BH99" i="6"/>
  <c r="BG99" i="6"/>
  <c r="BF99" i="6"/>
  <c r="T99" i="6"/>
  <c r="R99" i="6"/>
  <c r="P99" i="6"/>
  <c r="BK99" i="6"/>
  <c r="J99" i="6"/>
  <c r="BE99" i="6" s="1"/>
  <c r="BI93" i="6"/>
  <c r="BH93" i="6"/>
  <c r="BG93" i="6"/>
  <c r="BF93" i="6"/>
  <c r="T93" i="6"/>
  <c r="R93" i="6"/>
  <c r="P93" i="6"/>
  <c r="BK93" i="6"/>
  <c r="J93" i="6"/>
  <c r="BE93" i="6"/>
  <c r="BI91" i="6"/>
  <c r="BH91" i="6"/>
  <c r="BG91" i="6"/>
  <c r="BF91" i="6"/>
  <c r="T91" i="6"/>
  <c r="T85" i="6" s="1"/>
  <c r="R91" i="6"/>
  <c r="P91" i="6"/>
  <c r="BK91" i="6"/>
  <c r="J91" i="6"/>
  <c r="BE91" i="6" s="1"/>
  <c r="BI89" i="6"/>
  <c r="BH89" i="6"/>
  <c r="BG89" i="6"/>
  <c r="F37" i="6" s="1"/>
  <c r="BB63" i="1" s="1"/>
  <c r="BB62" i="1" s="1"/>
  <c r="AX62" i="1" s="1"/>
  <c r="BF89" i="6"/>
  <c r="T89" i="6"/>
  <c r="R89" i="6"/>
  <c r="P89" i="6"/>
  <c r="P85" i="6" s="1"/>
  <c r="AU63" i="1" s="1"/>
  <c r="AU62" i="1" s="1"/>
  <c r="BK89" i="6"/>
  <c r="J89" i="6"/>
  <c r="BE89" i="6"/>
  <c r="BI86" i="6"/>
  <c r="F39" i="6" s="1"/>
  <c r="BD63" i="1" s="1"/>
  <c r="BH86" i="6"/>
  <c r="F38" i="6"/>
  <c r="BC63" i="1" s="1"/>
  <c r="BC62" i="1" s="1"/>
  <c r="AY62" i="1" s="1"/>
  <c r="BG86" i="6"/>
  <c r="BF86" i="6"/>
  <c r="J36" i="6" s="1"/>
  <c r="AW63" i="1" s="1"/>
  <c r="F36" i="6"/>
  <c r="BA63" i="1" s="1"/>
  <c r="BA62" i="1" s="1"/>
  <c r="AW62" i="1" s="1"/>
  <c r="T86" i="6"/>
  <c r="R86" i="6"/>
  <c r="R85" i="6" s="1"/>
  <c r="P86" i="6"/>
  <c r="BK86" i="6"/>
  <c r="BK85" i="6" s="1"/>
  <c r="J85" i="6" s="1"/>
  <c r="J86" i="6"/>
  <c r="BE86" i="6"/>
  <c r="J82" i="6"/>
  <c r="F81" i="6"/>
  <c r="F79" i="6"/>
  <c r="E77" i="6"/>
  <c r="J59" i="6"/>
  <c r="F58" i="6"/>
  <c r="F56" i="6"/>
  <c r="E54" i="6"/>
  <c r="J23" i="6"/>
  <c r="E23" i="6"/>
  <c r="J58" i="6" s="1"/>
  <c r="J81" i="6"/>
  <c r="J22" i="6"/>
  <c r="J20" i="6"/>
  <c r="E20" i="6"/>
  <c r="F82" i="6" s="1"/>
  <c r="J19" i="6"/>
  <c r="J14" i="6"/>
  <c r="J79" i="6" s="1"/>
  <c r="E7" i="6"/>
  <c r="E50" i="6" s="1"/>
  <c r="E73" i="6"/>
  <c r="J39" i="5"/>
  <c r="J38" i="5"/>
  <c r="AY61" i="1"/>
  <c r="J37" i="5"/>
  <c r="AX61" i="1"/>
  <c r="BI193" i="5"/>
  <c r="BH193" i="5"/>
  <c r="BG193" i="5"/>
  <c r="BF193" i="5"/>
  <c r="T193" i="5"/>
  <c r="R193" i="5"/>
  <c r="P193" i="5"/>
  <c r="BK193" i="5"/>
  <c r="J193" i="5"/>
  <c r="BE193" i="5"/>
  <c r="BI190" i="5"/>
  <c r="BH190" i="5"/>
  <c r="BG190" i="5"/>
  <c r="BF190" i="5"/>
  <c r="T190" i="5"/>
  <c r="R190" i="5"/>
  <c r="P190" i="5"/>
  <c r="BK190" i="5"/>
  <c r="J190" i="5"/>
  <c r="BE190" i="5"/>
  <c r="BI187" i="5"/>
  <c r="BH187" i="5"/>
  <c r="BG187" i="5"/>
  <c r="BF187" i="5"/>
  <c r="T187" i="5"/>
  <c r="R187" i="5"/>
  <c r="P187" i="5"/>
  <c r="BK187" i="5"/>
  <c r="J187" i="5"/>
  <c r="BE187" i="5"/>
  <c r="BI184" i="5"/>
  <c r="BH184" i="5"/>
  <c r="BG184" i="5"/>
  <c r="BF184" i="5"/>
  <c r="T184" i="5"/>
  <c r="R184" i="5"/>
  <c r="P184" i="5"/>
  <c r="BK184" i="5"/>
  <c r="J184" i="5"/>
  <c r="BE184" i="5"/>
  <c r="BI181" i="5"/>
  <c r="BH181" i="5"/>
  <c r="BG181" i="5"/>
  <c r="BF181" i="5"/>
  <c r="T181" i="5"/>
  <c r="R181" i="5"/>
  <c r="P181" i="5"/>
  <c r="BK181" i="5"/>
  <c r="J181" i="5"/>
  <c r="BE181" i="5"/>
  <c r="BI178" i="5"/>
  <c r="BH178" i="5"/>
  <c r="BG178" i="5"/>
  <c r="BF178" i="5"/>
  <c r="T178" i="5"/>
  <c r="R178" i="5"/>
  <c r="P178" i="5"/>
  <c r="BK178" i="5"/>
  <c r="J178" i="5"/>
  <c r="BE178" i="5"/>
  <c r="BI176" i="5"/>
  <c r="BH176" i="5"/>
  <c r="BG176" i="5"/>
  <c r="BF176" i="5"/>
  <c r="T176" i="5"/>
  <c r="R176" i="5"/>
  <c r="P176" i="5"/>
  <c r="BK176" i="5"/>
  <c r="J176" i="5"/>
  <c r="BE176" i="5"/>
  <c r="BI173" i="5"/>
  <c r="BH173" i="5"/>
  <c r="BG173" i="5"/>
  <c r="BF173" i="5"/>
  <c r="T173" i="5"/>
  <c r="R173" i="5"/>
  <c r="P173" i="5"/>
  <c r="BK173" i="5"/>
  <c r="J173" i="5"/>
  <c r="BE173" i="5"/>
  <c r="BI170" i="5"/>
  <c r="BH170" i="5"/>
  <c r="BG170" i="5"/>
  <c r="BF170" i="5"/>
  <c r="T170" i="5"/>
  <c r="R170" i="5"/>
  <c r="P170" i="5"/>
  <c r="BK170" i="5"/>
  <c r="J170" i="5"/>
  <c r="BE170" i="5"/>
  <c r="BI167" i="5"/>
  <c r="BH167" i="5"/>
  <c r="BG167" i="5"/>
  <c r="BF167" i="5"/>
  <c r="T167" i="5"/>
  <c r="R167" i="5"/>
  <c r="P167" i="5"/>
  <c r="BK167" i="5"/>
  <c r="J167" i="5"/>
  <c r="BE167" i="5"/>
  <c r="BI165" i="5"/>
  <c r="BH165" i="5"/>
  <c r="BG165" i="5"/>
  <c r="BF165" i="5"/>
  <c r="T165" i="5"/>
  <c r="R165" i="5"/>
  <c r="P165" i="5"/>
  <c r="BK165" i="5"/>
  <c r="J165" i="5"/>
  <c r="BE165" i="5"/>
  <c r="BI163" i="5"/>
  <c r="BH163" i="5"/>
  <c r="BG163" i="5"/>
  <c r="BF163" i="5"/>
  <c r="T163" i="5"/>
  <c r="R163" i="5"/>
  <c r="P163" i="5"/>
  <c r="BK163" i="5"/>
  <c r="J163" i="5"/>
  <c r="BE163" i="5"/>
  <c r="BI161" i="5"/>
  <c r="BH161" i="5"/>
  <c r="BG161" i="5"/>
  <c r="BF161" i="5"/>
  <c r="T161" i="5"/>
  <c r="R161" i="5"/>
  <c r="P161" i="5"/>
  <c r="BK161" i="5"/>
  <c r="J161" i="5"/>
  <c r="BE161" i="5"/>
  <c r="BI158" i="5"/>
  <c r="BH158" i="5"/>
  <c r="BG158" i="5"/>
  <c r="BF158" i="5"/>
  <c r="T158" i="5"/>
  <c r="R158" i="5"/>
  <c r="P158" i="5"/>
  <c r="BK158" i="5"/>
  <c r="J158" i="5"/>
  <c r="BE158" i="5"/>
  <c r="BI156" i="5"/>
  <c r="BH156" i="5"/>
  <c r="BG156" i="5"/>
  <c r="BF156" i="5"/>
  <c r="T156" i="5"/>
  <c r="R156" i="5"/>
  <c r="P156" i="5"/>
  <c r="BK156" i="5"/>
  <c r="J156" i="5"/>
  <c r="BE156" i="5"/>
  <c r="BI153" i="5"/>
  <c r="BH153" i="5"/>
  <c r="BG153" i="5"/>
  <c r="BF153" i="5"/>
  <c r="T153" i="5"/>
  <c r="R153" i="5"/>
  <c r="P153" i="5"/>
  <c r="BK153" i="5"/>
  <c r="J153" i="5"/>
  <c r="BE153" i="5"/>
  <c r="BI151" i="5"/>
  <c r="BH151" i="5"/>
  <c r="BG151" i="5"/>
  <c r="BF151" i="5"/>
  <c r="T151" i="5"/>
  <c r="R151" i="5"/>
  <c r="P151" i="5"/>
  <c r="BK151" i="5"/>
  <c r="J151" i="5"/>
  <c r="BE151" i="5"/>
  <c r="BI148" i="5"/>
  <c r="BH148" i="5"/>
  <c r="BG148" i="5"/>
  <c r="BF148" i="5"/>
  <c r="T148" i="5"/>
  <c r="R148" i="5"/>
  <c r="P148" i="5"/>
  <c r="BK148" i="5"/>
  <c r="J148" i="5"/>
  <c r="BE148" i="5"/>
  <c r="BI146" i="5"/>
  <c r="BH146" i="5"/>
  <c r="BG146" i="5"/>
  <c r="BF146" i="5"/>
  <c r="T146" i="5"/>
  <c r="R146" i="5"/>
  <c r="P146" i="5"/>
  <c r="BK146" i="5"/>
  <c r="J146" i="5"/>
  <c r="BE146" i="5"/>
  <c r="BI144" i="5"/>
  <c r="BH144" i="5"/>
  <c r="BG144" i="5"/>
  <c r="BF144" i="5"/>
  <c r="T144" i="5"/>
  <c r="R144" i="5"/>
  <c r="P144" i="5"/>
  <c r="BK144" i="5"/>
  <c r="J144" i="5"/>
  <c r="BE144" i="5"/>
  <c r="BI142" i="5"/>
  <c r="BH142" i="5"/>
  <c r="BG142" i="5"/>
  <c r="BF142" i="5"/>
  <c r="T142" i="5"/>
  <c r="R142" i="5"/>
  <c r="P142" i="5"/>
  <c r="BK142" i="5"/>
  <c r="J142" i="5"/>
  <c r="BE142" i="5"/>
  <c r="BI140" i="5"/>
  <c r="BH140" i="5"/>
  <c r="BG140" i="5"/>
  <c r="BF140" i="5"/>
  <c r="T140" i="5"/>
  <c r="R140" i="5"/>
  <c r="P140" i="5"/>
  <c r="BK140" i="5"/>
  <c r="J140" i="5"/>
  <c r="BE140" i="5"/>
  <c r="BI138" i="5"/>
  <c r="BH138" i="5"/>
  <c r="BG138" i="5"/>
  <c r="BF138" i="5"/>
  <c r="T138" i="5"/>
  <c r="R138" i="5"/>
  <c r="P138" i="5"/>
  <c r="BK138" i="5"/>
  <c r="J138" i="5"/>
  <c r="BE138" i="5"/>
  <c r="BI136" i="5"/>
  <c r="BH136" i="5"/>
  <c r="BG136" i="5"/>
  <c r="BF136" i="5"/>
  <c r="T136" i="5"/>
  <c r="R136" i="5"/>
  <c r="P136" i="5"/>
  <c r="BK136" i="5"/>
  <c r="J136" i="5"/>
  <c r="BE136" i="5"/>
  <c r="BI134" i="5"/>
  <c r="BH134" i="5"/>
  <c r="BG134" i="5"/>
  <c r="BF134" i="5"/>
  <c r="T134" i="5"/>
  <c r="R134" i="5"/>
  <c r="P134" i="5"/>
  <c r="BK134" i="5"/>
  <c r="J134" i="5"/>
  <c r="BE134" i="5"/>
  <c r="BI131" i="5"/>
  <c r="BH131" i="5"/>
  <c r="BG131" i="5"/>
  <c r="BF131" i="5"/>
  <c r="T131" i="5"/>
  <c r="R131" i="5"/>
  <c r="P131" i="5"/>
  <c r="BK131" i="5"/>
  <c r="J131" i="5"/>
  <c r="BE131" i="5"/>
  <c r="BI129" i="5"/>
  <c r="BH129" i="5"/>
  <c r="BG129" i="5"/>
  <c r="BF129" i="5"/>
  <c r="T129" i="5"/>
  <c r="R129" i="5"/>
  <c r="P129" i="5"/>
  <c r="BK129" i="5"/>
  <c r="J129" i="5"/>
  <c r="BE129" i="5"/>
  <c r="BI127" i="5"/>
  <c r="BH127" i="5"/>
  <c r="BG127" i="5"/>
  <c r="BF127" i="5"/>
  <c r="T127" i="5"/>
  <c r="R127" i="5"/>
  <c r="P127" i="5"/>
  <c r="BK127" i="5"/>
  <c r="J127" i="5"/>
  <c r="BE127" i="5"/>
  <c r="BI125" i="5"/>
  <c r="BH125" i="5"/>
  <c r="BG125" i="5"/>
  <c r="BF125" i="5"/>
  <c r="T125" i="5"/>
  <c r="R125" i="5"/>
  <c r="P125" i="5"/>
  <c r="BK125" i="5"/>
  <c r="J125" i="5"/>
  <c r="BE125" i="5"/>
  <c r="BI122" i="5"/>
  <c r="BH122" i="5"/>
  <c r="BG122" i="5"/>
  <c r="BF122" i="5"/>
  <c r="T122" i="5"/>
  <c r="R122" i="5"/>
  <c r="P122" i="5"/>
  <c r="BK122" i="5"/>
  <c r="J122" i="5"/>
  <c r="BE122" i="5"/>
  <c r="BI119" i="5"/>
  <c r="BH119" i="5"/>
  <c r="BG119" i="5"/>
  <c r="BF119" i="5"/>
  <c r="T119" i="5"/>
  <c r="R119" i="5"/>
  <c r="P119" i="5"/>
  <c r="BK119" i="5"/>
  <c r="J119" i="5"/>
  <c r="BE119" i="5"/>
  <c r="BI117" i="5"/>
  <c r="BH117" i="5"/>
  <c r="BG117" i="5"/>
  <c r="BF117" i="5"/>
  <c r="T117" i="5"/>
  <c r="R117" i="5"/>
  <c r="P117" i="5"/>
  <c r="BK117" i="5"/>
  <c r="J117" i="5"/>
  <c r="BE117" i="5"/>
  <c r="BI115" i="5"/>
  <c r="BH115" i="5"/>
  <c r="BG115" i="5"/>
  <c r="BF115" i="5"/>
  <c r="T115" i="5"/>
  <c r="R115" i="5"/>
  <c r="P115" i="5"/>
  <c r="BK115" i="5"/>
  <c r="J115" i="5"/>
  <c r="BE115" i="5"/>
  <c r="BI113" i="5"/>
  <c r="BH113" i="5"/>
  <c r="BG113" i="5"/>
  <c r="BF113" i="5"/>
  <c r="T113" i="5"/>
  <c r="R113" i="5"/>
  <c r="P113" i="5"/>
  <c r="BK113" i="5"/>
  <c r="J113" i="5"/>
  <c r="BE113" i="5"/>
  <c r="BI111" i="5"/>
  <c r="BH111" i="5"/>
  <c r="BG111" i="5"/>
  <c r="BF111" i="5"/>
  <c r="T111" i="5"/>
  <c r="R111" i="5"/>
  <c r="P111" i="5"/>
  <c r="BK111" i="5"/>
  <c r="J111" i="5"/>
  <c r="BE111" i="5"/>
  <c r="BI108" i="5"/>
  <c r="BH108" i="5"/>
  <c r="BG108" i="5"/>
  <c r="BF108" i="5"/>
  <c r="T108" i="5"/>
  <c r="R108" i="5"/>
  <c r="P108" i="5"/>
  <c r="BK108" i="5"/>
  <c r="J108" i="5"/>
  <c r="BE108" i="5"/>
  <c r="BI105" i="5"/>
  <c r="BH105" i="5"/>
  <c r="BG105" i="5"/>
  <c r="BF105" i="5"/>
  <c r="T105" i="5"/>
  <c r="R105" i="5"/>
  <c r="P105" i="5"/>
  <c r="BK105" i="5"/>
  <c r="J105" i="5"/>
  <c r="BE105" i="5"/>
  <c r="BI102" i="5"/>
  <c r="BH102" i="5"/>
  <c r="BG102" i="5"/>
  <c r="BF102" i="5"/>
  <c r="T102" i="5"/>
  <c r="R102" i="5"/>
  <c r="P102" i="5"/>
  <c r="BK102" i="5"/>
  <c r="J102" i="5"/>
  <c r="BE102" i="5"/>
  <c r="BI99" i="5"/>
  <c r="BH99" i="5"/>
  <c r="BG99" i="5"/>
  <c r="BF99" i="5"/>
  <c r="T99" i="5"/>
  <c r="R99" i="5"/>
  <c r="P99" i="5"/>
  <c r="BK99" i="5"/>
  <c r="J99" i="5"/>
  <c r="BE99" i="5"/>
  <c r="BI96" i="5"/>
  <c r="BH96" i="5"/>
  <c r="BG96" i="5"/>
  <c r="BF96" i="5"/>
  <c r="T96" i="5"/>
  <c r="R96" i="5"/>
  <c r="P96" i="5"/>
  <c r="BK96" i="5"/>
  <c r="J96" i="5"/>
  <c r="BE96" i="5"/>
  <c r="BI94" i="5"/>
  <c r="BH94" i="5"/>
  <c r="BG94" i="5"/>
  <c r="BF94" i="5"/>
  <c r="T94" i="5"/>
  <c r="R94" i="5"/>
  <c r="P94" i="5"/>
  <c r="BK94" i="5"/>
  <c r="J94" i="5"/>
  <c r="BE94" i="5"/>
  <c r="BI91" i="5"/>
  <c r="BH91" i="5"/>
  <c r="BG91" i="5"/>
  <c r="BF91" i="5"/>
  <c r="T91" i="5"/>
  <c r="R91" i="5"/>
  <c r="P91" i="5"/>
  <c r="BK91" i="5"/>
  <c r="J91" i="5"/>
  <c r="BE91" i="5"/>
  <c r="BI86" i="5"/>
  <c r="F39" i="5"/>
  <c r="BD61" i="1" s="1"/>
  <c r="BD60" i="1" s="1"/>
  <c r="BH86" i="5"/>
  <c r="F38" i="5" s="1"/>
  <c r="BC61" i="1" s="1"/>
  <c r="BG86" i="5"/>
  <c r="F37" i="5"/>
  <c r="BB61" i="1" s="1"/>
  <c r="BB60" i="1" s="1"/>
  <c r="AX60" i="1" s="1"/>
  <c r="BF86" i="5"/>
  <c r="J36" i="5" s="1"/>
  <c r="AW61" i="1" s="1"/>
  <c r="T86" i="5"/>
  <c r="T85" i="5"/>
  <c r="R86" i="5"/>
  <c r="R85" i="5"/>
  <c r="P86" i="5"/>
  <c r="P85" i="5"/>
  <c r="AU61" i="1" s="1"/>
  <c r="BK86" i="5"/>
  <c r="BK85" i="5" s="1"/>
  <c r="J85" i="5" s="1"/>
  <c r="J86" i="5"/>
  <c r="BE86" i="5" s="1"/>
  <c r="J82" i="5"/>
  <c r="F81" i="5"/>
  <c r="F79" i="5"/>
  <c r="E77" i="5"/>
  <c r="J59" i="5"/>
  <c r="F58" i="5"/>
  <c r="F56" i="5"/>
  <c r="E54" i="5"/>
  <c r="J23" i="5"/>
  <c r="E23" i="5"/>
  <c r="J58" i="5" s="1"/>
  <c r="J22" i="5"/>
  <c r="J20" i="5"/>
  <c r="E20" i="5"/>
  <c r="F59" i="5" s="1"/>
  <c r="F82" i="5"/>
  <c r="J19" i="5"/>
  <c r="J14" i="5"/>
  <c r="J56" i="5" s="1"/>
  <c r="J79" i="5"/>
  <c r="E7" i="5"/>
  <c r="E50" i="5" s="1"/>
  <c r="J39" i="4"/>
  <c r="J38" i="4"/>
  <c r="AY59" i="1" s="1"/>
  <c r="J37" i="4"/>
  <c r="AX59" i="1" s="1"/>
  <c r="BI253" i="4"/>
  <c r="BH253" i="4"/>
  <c r="BG253" i="4"/>
  <c r="BF253" i="4"/>
  <c r="T253" i="4"/>
  <c r="R253" i="4"/>
  <c r="P253" i="4"/>
  <c r="BK253" i="4"/>
  <c r="J253" i="4"/>
  <c r="BE253" i="4" s="1"/>
  <c r="BI251" i="4"/>
  <c r="BH251" i="4"/>
  <c r="BG251" i="4"/>
  <c r="BF251" i="4"/>
  <c r="T251" i="4"/>
  <c r="R251" i="4"/>
  <c r="P251" i="4"/>
  <c r="BK251" i="4"/>
  <c r="J251" i="4"/>
  <c r="BE251" i="4" s="1"/>
  <c r="BI249" i="4"/>
  <c r="BH249" i="4"/>
  <c r="BG249" i="4"/>
  <c r="BF249" i="4"/>
  <c r="T249" i="4"/>
  <c r="R249" i="4"/>
  <c r="P249" i="4"/>
  <c r="BK249" i="4"/>
  <c r="J249" i="4"/>
  <c r="BE249" i="4" s="1"/>
  <c r="BI246" i="4"/>
  <c r="BH246" i="4"/>
  <c r="BG246" i="4"/>
  <c r="BF246" i="4"/>
  <c r="T246" i="4"/>
  <c r="R246" i="4"/>
  <c r="P246" i="4"/>
  <c r="BK246" i="4"/>
  <c r="J246" i="4"/>
  <c r="BE246" i="4" s="1"/>
  <c r="BI243" i="4"/>
  <c r="BH243" i="4"/>
  <c r="BG243" i="4"/>
  <c r="BF243" i="4"/>
  <c r="T243" i="4"/>
  <c r="R243" i="4"/>
  <c r="P243" i="4"/>
  <c r="BK243" i="4"/>
  <c r="J243" i="4"/>
  <c r="BE243" i="4" s="1"/>
  <c r="BI240" i="4"/>
  <c r="BH240" i="4"/>
  <c r="BG240" i="4"/>
  <c r="BF240" i="4"/>
  <c r="T240" i="4"/>
  <c r="R240" i="4"/>
  <c r="P240" i="4"/>
  <c r="BK240" i="4"/>
  <c r="J240" i="4"/>
  <c r="BE240" i="4" s="1"/>
  <c r="BI237" i="4"/>
  <c r="BH237" i="4"/>
  <c r="BG237" i="4"/>
  <c r="BF237" i="4"/>
  <c r="T237" i="4"/>
  <c r="R237" i="4"/>
  <c r="P237" i="4"/>
  <c r="BK237" i="4"/>
  <c r="J237" i="4"/>
  <c r="BE237" i="4" s="1"/>
  <c r="BI234" i="4"/>
  <c r="BH234" i="4"/>
  <c r="BG234" i="4"/>
  <c r="BF234" i="4"/>
  <c r="T234" i="4"/>
  <c r="R234" i="4"/>
  <c r="P234" i="4"/>
  <c r="BK234" i="4"/>
  <c r="J234" i="4"/>
  <c r="BE234" i="4" s="1"/>
  <c r="BI231" i="4"/>
  <c r="BH231" i="4"/>
  <c r="BG231" i="4"/>
  <c r="BF231" i="4"/>
  <c r="T231" i="4"/>
  <c r="R231" i="4"/>
  <c r="P231" i="4"/>
  <c r="BK231" i="4"/>
  <c r="J231" i="4"/>
  <c r="BE231" i="4" s="1"/>
  <c r="BI228" i="4"/>
  <c r="BH228" i="4"/>
  <c r="BG228" i="4"/>
  <c r="BF228" i="4"/>
  <c r="T228" i="4"/>
  <c r="R228" i="4"/>
  <c r="P228" i="4"/>
  <c r="BK228" i="4"/>
  <c r="J228" i="4"/>
  <c r="BE228" i="4" s="1"/>
  <c r="BI226" i="4"/>
  <c r="BH226" i="4"/>
  <c r="BG226" i="4"/>
  <c r="BF226" i="4"/>
  <c r="T226" i="4"/>
  <c r="R226" i="4"/>
  <c r="P226" i="4"/>
  <c r="BK226" i="4"/>
  <c r="J226" i="4"/>
  <c r="BE226" i="4" s="1"/>
  <c r="BI224" i="4"/>
  <c r="BH224" i="4"/>
  <c r="BG224" i="4"/>
  <c r="BF224" i="4"/>
  <c r="T224" i="4"/>
  <c r="R224" i="4"/>
  <c r="P224" i="4"/>
  <c r="BK224" i="4"/>
  <c r="J224" i="4"/>
  <c r="BE224" i="4"/>
  <c r="BI222" i="4"/>
  <c r="BH222" i="4"/>
  <c r="BG222" i="4"/>
  <c r="BF222" i="4"/>
  <c r="T222" i="4"/>
  <c r="R222" i="4"/>
  <c r="P222" i="4"/>
  <c r="BK222" i="4"/>
  <c r="J222" i="4"/>
  <c r="BE222" i="4" s="1"/>
  <c r="BI220" i="4"/>
  <c r="BH220" i="4"/>
  <c r="BG220" i="4"/>
  <c r="BF220" i="4"/>
  <c r="T220" i="4"/>
  <c r="R220" i="4"/>
  <c r="P220" i="4"/>
  <c r="BK220" i="4"/>
  <c r="J220" i="4"/>
  <c r="BE220" i="4"/>
  <c r="BI218" i="4"/>
  <c r="BH218" i="4"/>
  <c r="BG218" i="4"/>
  <c r="BF218" i="4"/>
  <c r="T218" i="4"/>
  <c r="R218" i="4"/>
  <c r="P218" i="4"/>
  <c r="BK218" i="4"/>
  <c r="J218" i="4"/>
  <c r="BE218" i="4" s="1"/>
  <c r="BI216" i="4"/>
  <c r="BH216" i="4"/>
  <c r="BG216" i="4"/>
  <c r="BF216" i="4"/>
  <c r="T216" i="4"/>
  <c r="R216" i="4"/>
  <c r="P216" i="4"/>
  <c r="BK216" i="4"/>
  <c r="J216" i="4"/>
  <c r="BE216" i="4"/>
  <c r="BI213" i="4"/>
  <c r="BH213" i="4"/>
  <c r="BG213" i="4"/>
  <c r="BF213" i="4"/>
  <c r="T213" i="4"/>
  <c r="R213" i="4"/>
  <c r="P213" i="4"/>
  <c r="BK213" i="4"/>
  <c r="J213" i="4"/>
  <c r="BE213" i="4" s="1"/>
  <c r="BI211" i="4"/>
  <c r="BH211" i="4"/>
  <c r="BG211" i="4"/>
  <c r="BF211" i="4"/>
  <c r="T211" i="4"/>
  <c r="R211" i="4"/>
  <c r="P211" i="4"/>
  <c r="BK211" i="4"/>
  <c r="J211" i="4"/>
  <c r="BE211" i="4"/>
  <c r="BI208" i="4"/>
  <c r="BH208" i="4"/>
  <c r="BG208" i="4"/>
  <c r="BF208" i="4"/>
  <c r="T208" i="4"/>
  <c r="R208" i="4"/>
  <c r="P208" i="4"/>
  <c r="BK208" i="4"/>
  <c r="J208" i="4"/>
  <c r="BE208" i="4" s="1"/>
  <c r="BI206" i="4"/>
  <c r="BH206" i="4"/>
  <c r="BG206" i="4"/>
  <c r="BF206" i="4"/>
  <c r="T206" i="4"/>
  <c r="R206" i="4"/>
  <c r="P206" i="4"/>
  <c r="BK206" i="4"/>
  <c r="J206" i="4"/>
  <c r="BE206" i="4"/>
  <c r="BI203" i="4"/>
  <c r="BH203" i="4"/>
  <c r="BG203" i="4"/>
  <c r="BF203" i="4"/>
  <c r="T203" i="4"/>
  <c r="R203" i="4"/>
  <c r="P203" i="4"/>
  <c r="BK203" i="4"/>
  <c r="J203" i="4"/>
  <c r="BE203" i="4" s="1"/>
  <c r="BI201" i="4"/>
  <c r="BH201" i="4"/>
  <c r="BG201" i="4"/>
  <c r="BF201" i="4"/>
  <c r="T201" i="4"/>
  <c r="R201" i="4"/>
  <c r="P201" i="4"/>
  <c r="BK201" i="4"/>
  <c r="J201" i="4"/>
  <c r="BE201" i="4"/>
  <c r="BI199" i="4"/>
  <c r="BH199" i="4"/>
  <c r="BG199" i="4"/>
  <c r="BF199" i="4"/>
  <c r="T199" i="4"/>
  <c r="R199" i="4"/>
  <c r="P199" i="4"/>
  <c r="BK199" i="4"/>
  <c r="J199" i="4"/>
  <c r="BE199" i="4" s="1"/>
  <c r="BI197" i="4"/>
  <c r="BH197" i="4"/>
  <c r="BG197" i="4"/>
  <c r="BF197" i="4"/>
  <c r="T197" i="4"/>
  <c r="R197" i="4"/>
  <c r="P197" i="4"/>
  <c r="BK197" i="4"/>
  <c r="J197" i="4"/>
  <c r="BE197" i="4"/>
  <c r="BI194" i="4"/>
  <c r="BH194" i="4"/>
  <c r="BG194" i="4"/>
  <c r="BF194" i="4"/>
  <c r="T194" i="4"/>
  <c r="R194" i="4"/>
  <c r="P194" i="4"/>
  <c r="BK194" i="4"/>
  <c r="J194" i="4"/>
  <c r="BE194" i="4"/>
  <c r="BI191" i="4"/>
  <c r="BH191" i="4"/>
  <c r="BG191" i="4"/>
  <c r="BF191" i="4"/>
  <c r="T191" i="4"/>
  <c r="R191" i="4"/>
  <c r="P191" i="4"/>
  <c r="BK191" i="4"/>
  <c r="J191" i="4"/>
  <c r="BE191" i="4"/>
  <c r="BI188" i="4"/>
  <c r="BH188" i="4"/>
  <c r="BG188" i="4"/>
  <c r="BF188" i="4"/>
  <c r="T188" i="4"/>
  <c r="R188" i="4"/>
  <c r="P188" i="4"/>
  <c r="BK188" i="4"/>
  <c r="J188" i="4"/>
  <c r="BE188" i="4"/>
  <c r="BI185" i="4"/>
  <c r="BH185" i="4"/>
  <c r="BG185" i="4"/>
  <c r="BF185" i="4"/>
  <c r="T185" i="4"/>
  <c r="R185" i="4"/>
  <c r="P185" i="4"/>
  <c r="BK185" i="4"/>
  <c r="J185" i="4"/>
  <c r="BE185" i="4"/>
  <c r="BI182" i="4"/>
  <c r="BH182" i="4"/>
  <c r="BG182" i="4"/>
  <c r="BF182" i="4"/>
  <c r="T182" i="4"/>
  <c r="R182" i="4"/>
  <c r="P182" i="4"/>
  <c r="BK182" i="4"/>
  <c r="J182" i="4"/>
  <c r="BE182" i="4"/>
  <c r="BI179" i="4"/>
  <c r="BH179" i="4"/>
  <c r="BG179" i="4"/>
  <c r="BF179" i="4"/>
  <c r="T179" i="4"/>
  <c r="R179" i="4"/>
  <c r="P179" i="4"/>
  <c r="BK179" i="4"/>
  <c r="J179" i="4"/>
  <c r="BE179" i="4"/>
  <c r="BI176" i="4"/>
  <c r="BH176" i="4"/>
  <c r="BG176" i="4"/>
  <c r="BF176" i="4"/>
  <c r="T176" i="4"/>
  <c r="R176" i="4"/>
  <c r="P176" i="4"/>
  <c r="BK176" i="4"/>
  <c r="J176" i="4"/>
  <c r="BE176" i="4"/>
  <c r="BI173" i="4"/>
  <c r="BH173" i="4"/>
  <c r="BG173" i="4"/>
  <c r="BF173" i="4"/>
  <c r="T173" i="4"/>
  <c r="R173" i="4"/>
  <c r="P173" i="4"/>
  <c r="BK173" i="4"/>
  <c r="J173" i="4"/>
  <c r="BE173" i="4"/>
  <c r="BI170" i="4"/>
  <c r="BH170" i="4"/>
  <c r="BG170" i="4"/>
  <c r="BF170" i="4"/>
  <c r="T170" i="4"/>
  <c r="R170" i="4"/>
  <c r="P170" i="4"/>
  <c r="BK170" i="4"/>
  <c r="J170" i="4"/>
  <c r="BE170" i="4"/>
  <c r="BI166" i="4"/>
  <c r="BH166" i="4"/>
  <c r="BG166" i="4"/>
  <c r="BF166" i="4"/>
  <c r="T166" i="4"/>
  <c r="R166" i="4"/>
  <c r="P166" i="4"/>
  <c r="BK166" i="4"/>
  <c r="J166" i="4"/>
  <c r="BE166" i="4"/>
  <c r="BI162" i="4"/>
  <c r="BH162" i="4"/>
  <c r="BG162" i="4"/>
  <c r="BF162" i="4"/>
  <c r="T162" i="4"/>
  <c r="R162" i="4"/>
  <c r="P162" i="4"/>
  <c r="BK162" i="4"/>
  <c r="J162" i="4"/>
  <c r="BE162" i="4"/>
  <c r="BI158" i="4"/>
  <c r="BH158" i="4"/>
  <c r="BG158" i="4"/>
  <c r="BF158" i="4"/>
  <c r="T158" i="4"/>
  <c r="R158" i="4"/>
  <c r="P158" i="4"/>
  <c r="BK158" i="4"/>
  <c r="J158" i="4"/>
  <c r="BE158" i="4"/>
  <c r="BI154" i="4"/>
  <c r="BH154" i="4"/>
  <c r="BG154" i="4"/>
  <c r="BF154" i="4"/>
  <c r="T154" i="4"/>
  <c r="R154" i="4"/>
  <c r="P154" i="4"/>
  <c r="BK154" i="4"/>
  <c r="J154" i="4"/>
  <c r="BE154" i="4"/>
  <c r="BI150" i="4"/>
  <c r="BH150" i="4"/>
  <c r="BG150" i="4"/>
  <c r="BF150" i="4"/>
  <c r="T150" i="4"/>
  <c r="R150" i="4"/>
  <c r="P150" i="4"/>
  <c r="BK150" i="4"/>
  <c r="J150" i="4"/>
  <c r="BE150" i="4"/>
  <c r="BI147" i="4"/>
  <c r="BH147" i="4"/>
  <c r="BG147" i="4"/>
  <c r="BF147" i="4"/>
  <c r="T147" i="4"/>
  <c r="R147" i="4"/>
  <c r="P147" i="4"/>
  <c r="BK147" i="4"/>
  <c r="J147" i="4"/>
  <c r="BE147" i="4"/>
  <c r="BI144" i="4"/>
  <c r="BH144" i="4"/>
  <c r="BG144" i="4"/>
  <c r="BF144" i="4"/>
  <c r="T144" i="4"/>
  <c r="R144" i="4"/>
  <c r="P144" i="4"/>
  <c r="BK144" i="4"/>
  <c r="J144" i="4"/>
  <c r="BE144" i="4"/>
  <c r="BI141" i="4"/>
  <c r="BH141" i="4"/>
  <c r="BG141" i="4"/>
  <c r="BF141" i="4"/>
  <c r="T141" i="4"/>
  <c r="R141" i="4"/>
  <c r="P141" i="4"/>
  <c r="BK141" i="4"/>
  <c r="J141" i="4"/>
  <c r="BE141" i="4"/>
  <c r="BI138" i="4"/>
  <c r="BH138" i="4"/>
  <c r="BG138" i="4"/>
  <c r="BF138" i="4"/>
  <c r="T138" i="4"/>
  <c r="R138" i="4"/>
  <c r="P138" i="4"/>
  <c r="BK138" i="4"/>
  <c r="J138" i="4"/>
  <c r="BE138" i="4"/>
  <c r="BI136" i="4"/>
  <c r="BH136" i="4"/>
  <c r="BG136" i="4"/>
  <c r="BF136" i="4"/>
  <c r="T136" i="4"/>
  <c r="R136" i="4"/>
  <c r="P136" i="4"/>
  <c r="BK136" i="4"/>
  <c r="J136" i="4"/>
  <c r="BE136" i="4"/>
  <c r="BI134" i="4"/>
  <c r="BH134" i="4"/>
  <c r="BG134" i="4"/>
  <c r="BF134" i="4"/>
  <c r="T134" i="4"/>
  <c r="R134" i="4"/>
  <c r="P134" i="4"/>
  <c r="BK134" i="4"/>
  <c r="J134" i="4"/>
  <c r="BE134" i="4"/>
  <c r="BI132" i="4"/>
  <c r="BH132" i="4"/>
  <c r="BG132" i="4"/>
  <c r="BF132" i="4"/>
  <c r="T132" i="4"/>
  <c r="R132" i="4"/>
  <c r="P132" i="4"/>
  <c r="BK132" i="4"/>
  <c r="J132" i="4"/>
  <c r="BE132" i="4"/>
  <c r="BI130" i="4"/>
  <c r="BH130" i="4"/>
  <c r="BG130" i="4"/>
  <c r="BF130" i="4"/>
  <c r="T130" i="4"/>
  <c r="R130" i="4"/>
  <c r="P130" i="4"/>
  <c r="BK130" i="4"/>
  <c r="J130" i="4"/>
  <c r="BE130" i="4"/>
  <c r="BI127" i="4"/>
  <c r="BH127" i="4"/>
  <c r="BG127" i="4"/>
  <c r="BF127" i="4"/>
  <c r="T127" i="4"/>
  <c r="R127" i="4"/>
  <c r="P127" i="4"/>
  <c r="BK127" i="4"/>
  <c r="J127" i="4"/>
  <c r="BE127" i="4"/>
  <c r="BI120" i="4"/>
  <c r="BH120" i="4"/>
  <c r="BG120" i="4"/>
  <c r="BF120" i="4"/>
  <c r="T120" i="4"/>
  <c r="R120" i="4"/>
  <c r="P120" i="4"/>
  <c r="BK120" i="4"/>
  <c r="J120" i="4"/>
  <c r="BE120" i="4"/>
  <c r="BI117" i="4"/>
  <c r="BH117" i="4"/>
  <c r="BG117" i="4"/>
  <c r="BF117" i="4"/>
  <c r="T117" i="4"/>
  <c r="R117" i="4"/>
  <c r="P117" i="4"/>
  <c r="BK117" i="4"/>
  <c r="J117" i="4"/>
  <c r="BE117" i="4"/>
  <c r="BI115" i="4"/>
  <c r="BH115" i="4"/>
  <c r="BG115" i="4"/>
  <c r="BF115" i="4"/>
  <c r="T115" i="4"/>
  <c r="R115" i="4"/>
  <c r="P115" i="4"/>
  <c r="BK115" i="4"/>
  <c r="J115" i="4"/>
  <c r="BE115" i="4"/>
  <c r="BI113" i="4"/>
  <c r="BH113" i="4"/>
  <c r="BG113" i="4"/>
  <c r="BF113" i="4"/>
  <c r="T113" i="4"/>
  <c r="R113" i="4"/>
  <c r="P113" i="4"/>
  <c r="BK113" i="4"/>
  <c r="J113" i="4"/>
  <c r="BE113" i="4"/>
  <c r="BI110" i="4"/>
  <c r="BH110" i="4"/>
  <c r="BG110" i="4"/>
  <c r="BF110" i="4"/>
  <c r="T110" i="4"/>
  <c r="R110" i="4"/>
  <c r="P110" i="4"/>
  <c r="BK110" i="4"/>
  <c r="J110" i="4"/>
  <c r="BE110" i="4"/>
  <c r="BI108" i="4"/>
  <c r="BH108" i="4"/>
  <c r="BG108" i="4"/>
  <c r="BF108" i="4"/>
  <c r="T108" i="4"/>
  <c r="R108" i="4"/>
  <c r="P108" i="4"/>
  <c r="BK108" i="4"/>
  <c r="J108" i="4"/>
  <c r="BE108" i="4"/>
  <c r="BI105" i="4"/>
  <c r="BH105" i="4"/>
  <c r="BG105" i="4"/>
  <c r="BF105" i="4"/>
  <c r="T105" i="4"/>
  <c r="R105" i="4"/>
  <c r="P105" i="4"/>
  <c r="BK105" i="4"/>
  <c r="J105" i="4"/>
  <c r="BE105" i="4"/>
  <c r="BI102" i="4"/>
  <c r="BH102" i="4"/>
  <c r="BG102" i="4"/>
  <c r="BF102" i="4"/>
  <c r="T102" i="4"/>
  <c r="R102" i="4"/>
  <c r="P102" i="4"/>
  <c r="BK102" i="4"/>
  <c r="J102" i="4"/>
  <c r="BE102" i="4"/>
  <c r="BI99" i="4"/>
  <c r="BH99" i="4"/>
  <c r="BG99" i="4"/>
  <c r="BF99" i="4"/>
  <c r="T99" i="4"/>
  <c r="R99" i="4"/>
  <c r="P99" i="4"/>
  <c r="BK99" i="4"/>
  <c r="J99" i="4"/>
  <c r="BE99" i="4"/>
  <c r="BI92" i="4"/>
  <c r="BH92" i="4"/>
  <c r="BG92" i="4"/>
  <c r="BF92" i="4"/>
  <c r="T92" i="4"/>
  <c r="R92" i="4"/>
  <c r="P92" i="4"/>
  <c r="BK92" i="4"/>
  <c r="J92" i="4"/>
  <c r="BE92" i="4"/>
  <c r="BI89" i="4"/>
  <c r="BH89" i="4"/>
  <c r="BG89" i="4"/>
  <c r="BF89" i="4"/>
  <c r="T89" i="4"/>
  <c r="R89" i="4"/>
  <c r="P89" i="4"/>
  <c r="BK89" i="4"/>
  <c r="J89" i="4"/>
  <c r="BE89" i="4"/>
  <c r="BI86" i="4"/>
  <c r="F39" i="4"/>
  <c r="BD59" i="1" s="1"/>
  <c r="BH86" i="4"/>
  <c r="F38" i="4" s="1"/>
  <c r="BC59" i="1" s="1"/>
  <c r="BC58" i="1" s="1"/>
  <c r="AY58" i="1" s="1"/>
  <c r="BG86" i="4"/>
  <c r="F37" i="4"/>
  <c r="BB59" i="1" s="1"/>
  <c r="BB58" i="1" s="1"/>
  <c r="BF86" i="4"/>
  <c r="J36" i="4" s="1"/>
  <c r="AW59" i="1" s="1"/>
  <c r="T86" i="4"/>
  <c r="T85" i="4"/>
  <c r="R86" i="4"/>
  <c r="R85" i="4"/>
  <c r="P86" i="4"/>
  <c r="P85" i="4"/>
  <c r="AU59" i="1" s="1"/>
  <c r="AU58" i="1" s="1"/>
  <c r="BK86" i="4"/>
  <c r="BK85" i="4" s="1"/>
  <c r="J85" i="4" s="1"/>
  <c r="J86" i="4"/>
  <c r="BE86" i="4" s="1"/>
  <c r="J82" i="4"/>
  <c r="F81" i="4"/>
  <c r="F79" i="4"/>
  <c r="E77" i="4"/>
  <c r="J59" i="4"/>
  <c r="F58" i="4"/>
  <c r="F56" i="4"/>
  <c r="E54" i="4"/>
  <c r="J23" i="4"/>
  <c r="E23" i="4"/>
  <c r="J81" i="4" s="1"/>
  <c r="J22" i="4"/>
  <c r="J20" i="4"/>
  <c r="E20" i="4"/>
  <c r="F59" i="4" s="1"/>
  <c r="F82" i="4"/>
  <c r="J19" i="4"/>
  <c r="J14" i="4"/>
  <c r="J56" i="4" s="1"/>
  <c r="J79" i="4"/>
  <c r="E7" i="4"/>
  <c r="E73" i="4" s="1"/>
  <c r="J39" i="3"/>
  <c r="J38" i="3"/>
  <c r="AY57" i="1" s="1"/>
  <c r="J37" i="3"/>
  <c r="AX57" i="1" s="1"/>
  <c r="BI150" i="3"/>
  <c r="BH150" i="3"/>
  <c r="BG150" i="3"/>
  <c r="BF150" i="3"/>
  <c r="T150" i="3"/>
  <c r="R150" i="3"/>
  <c r="P150" i="3"/>
  <c r="BK150" i="3"/>
  <c r="J150" i="3"/>
  <c r="BE150" i="3" s="1"/>
  <c r="BI147" i="3"/>
  <c r="BH147" i="3"/>
  <c r="BG147" i="3"/>
  <c r="BF147" i="3"/>
  <c r="T147" i="3"/>
  <c r="R147" i="3"/>
  <c r="P147" i="3"/>
  <c r="BK147" i="3"/>
  <c r="J147" i="3"/>
  <c r="BE147" i="3" s="1"/>
  <c r="BI144" i="3"/>
  <c r="BH144" i="3"/>
  <c r="BG144" i="3"/>
  <c r="BF144" i="3"/>
  <c r="T144" i="3"/>
  <c r="R144" i="3"/>
  <c r="P144" i="3"/>
  <c r="BK144" i="3"/>
  <c r="J144" i="3"/>
  <c r="BE144" i="3" s="1"/>
  <c r="BI142" i="3"/>
  <c r="BH142" i="3"/>
  <c r="BG142" i="3"/>
  <c r="BF142" i="3"/>
  <c r="T142" i="3"/>
  <c r="R142" i="3"/>
  <c r="P142" i="3"/>
  <c r="BK142" i="3"/>
  <c r="J142" i="3"/>
  <c r="BE142" i="3" s="1"/>
  <c r="BI139" i="3"/>
  <c r="BH139" i="3"/>
  <c r="BG139" i="3"/>
  <c r="BF139" i="3"/>
  <c r="T139" i="3"/>
  <c r="R139" i="3"/>
  <c r="P139" i="3"/>
  <c r="BK139" i="3"/>
  <c r="J139" i="3"/>
  <c r="BE139" i="3" s="1"/>
  <c r="BI136" i="3"/>
  <c r="BH136" i="3"/>
  <c r="BG136" i="3"/>
  <c r="BF136" i="3"/>
  <c r="T136" i="3"/>
  <c r="R136" i="3"/>
  <c r="P136" i="3"/>
  <c r="BK136" i="3"/>
  <c r="J136" i="3"/>
  <c r="BE136" i="3" s="1"/>
  <c r="BI134" i="3"/>
  <c r="BH134" i="3"/>
  <c r="BG134" i="3"/>
  <c r="BF134" i="3"/>
  <c r="T134" i="3"/>
  <c r="R134" i="3"/>
  <c r="P134" i="3"/>
  <c r="BK134" i="3"/>
  <c r="J134" i="3"/>
  <c r="BE134" i="3" s="1"/>
  <c r="BI132" i="3"/>
  <c r="BH132" i="3"/>
  <c r="BG132" i="3"/>
  <c r="BF132" i="3"/>
  <c r="T132" i="3"/>
  <c r="R132" i="3"/>
  <c r="P132" i="3"/>
  <c r="BK132" i="3"/>
  <c r="J132" i="3"/>
  <c r="BE132" i="3" s="1"/>
  <c r="BI130" i="3"/>
  <c r="BH130" i="3"/>
  <c r="BG130" i="3"/>
  <c r="BF130" i="3"/>
  <c r="T130" i="3"/>
  <c r="R130" i="3"/>
  <c r="P130" i="3"/>
  <c r="BK130" i="3"/>
  <c r="J130" i="3"/>
  <c r="BE130" i="3" s="1"/>
  <c r="BI127" i="3"/>
  <c r="BH127" i="3"/>
  <c r="BG127" i="3"/>
  <c r="BF127" i="3"/>
  <c r="T127" i="3"/>
  <c r="R127" i="3"/>
  <c r="P127" i="3"/>
  <c r="BK127" i="3"/>
  <c r="J127" i="3"/>
  <c r="BE127" i="3" s="1"/>
  <c r="BI125" i="3"/>
  <c r="BH125" i="3"/>
  <c r="BG125" i="3"/>
  <c r="BF125" i="3"/>
  <c r="T125" i="3"/>
  <c r="R125" i="3"/>
  <c r="P125" i="3"/>
  <c r="BK125" i="3"/>
  <c r="J125" i="3"/>
  <c r="BE125" i="3" s="1"/>
  <c r="BI122" i="3"/>
  <c r="BH122" i="3"/>
  <c r="BG122" i="3"/>
  <c r="BF122" i="3"/>
  <c r="T122" i="3"/>
  <c r="R122" i="3"/>
  <c r="P122" i="3"/>
  <c r="BK122" i="3"/>
  <c r="J122" i="3"/>
  <c r="BE122" i="3" s="1"/>
  <c r="BI120" i="3"/>
  <c r="BH120" i="3"/>
  <c r="BG120" i="3"/>
  <c r="BF120" i="3"/>
  <c r="T120" i="3"/>
  <c r="R120" i="3"/>
  <c r="P120" i="3"/>
  <c r="BK120" i="3"/>
  <c r="J120" i="3"/>
  <c r="BE120" i="3" s="1"/>
  <c r="BI118" i="3"/>
  <c r="BH118" i="3"/>
  <c r="BG118" i="3"/>
  <c r="BF118" i="3"/>
  <c r="T118" i="3"/>
  <c r="R118" i="3"/>
  <c r="P118" i="3"/>
  <c r="BK118" i="3"/>
  <c r="J118" i="3"/>
  <c r="BE118" i="3" s="1"/>
  <c r="BI115" i="3"/>
  <c r="BH115" i="3"/>
  <c r="BG115" i="3"/>
  <c r="BF115" i="3"/>
  <c r="T115" i="3"/>
  <c r="R115" i="3"/>
  <c r="P115" i="3"/>
  <c r="BK115" i="3"/>
  <c r="J115" i="3"/>
  <c r="BE115" i="3" s="1"/>
  <c r="BI113" i="3"/>
  <c r="BH113" i="3"/>
  <c r="BG113" i="3"/>
  <c r="BF113" i="3"/>
  <c r="T113" i="3"/>
  <c r="R113" i="3"/>
  <c r="P113" i="3"/>
  <c r="BK113" i="3"/>
  <c r="J113" i="3"/>
  <c r="BE113" i="3" s="1"/>
  <c r="BI111" i="3"/>
  <c r="BH111" i="3"/>
  <c r="BG111" i="3"/>
  <c r="BF111" i="3"/>
  <c r="T111" i="3"/>
  <c r="R111" i="3"/>
  <c r="P111" i="3"/>
  <c r="BK111" i="3"/>
  <c r="J111" i="3"/>
  <c r="BE111" i="3" s="1"/>
  <c r="BI109" i="3"/>
  <c r="BH109" i="3"/>
  <c r="BG109" i="3"/>
  <c r="BF109" i="3"/>
  <c r="T109" i="3"/>
  <c r="R109" i="3"/>
  <c r="P109" i="3"/>
  <c r="BK109" i="3"/>
  <c r="J109" i="3"/>
  <c r="BE109" i="3" s="1"/>
  <c r="BI107" i="3"/>
  <c r="BH107" i="3"/>
  <c r="BG107" i="3"/>
  <c r="BF107" i="3"/>
  <c r="T107" i="3"/>
  <c r="R107" i="3"/>
  <c r="P107" i="3"/>
  <c r="BK107" i="3"/>
  <c r="J107" i="3"/>
  <c r="BE107" i="3" s="1"/>
  <c r="BI105" i="3"/>
  <c r="BH105" i="3"/>
  <c r="BG105" i="3"/>
  <c r="BF105" i="3"/>
  <c r="T105" i="3"/>
  <c r="R105" i="3"/>
  <c r="P105" i="3"/>
  <c r="BK105" i="3"/>
  <c r="J105" i="3"/>
  <c r="BE105" i="3" s="1"/>
  <c r="BI103" i="3"/>
  <c r="BH103" i="3"/>
  <c r="BG103" i="3"/>
  <c r="BF103" i="3"/>
  <c r="T103" i="3"/>
  <c r="R103" i="3"/>
  <c r="P103" i="3"/>
  <c r="BK103" i="3"/>
  <c r="J103" i="3"/>
  <c r="BE103" i="3" s="1"/>
  <c r="BI100" i="3"/>
  <c r="BH100" i="3"/>
  <c r="BG100" i="3"/>
  <c r="BF100" i="3"/>
  <c r="T100" i="3"/>
  <c r="R100" i="3"/>
  <c r="P100" i="3"/>
  <c r="BK100" i="3"/>
  <c r="J100" i="3"/>
  <c r="BE100" i="3" s="1"/>
  <c r="BI97" i="3"/>
  <c r="BH97" i="3"/>
  <c r="BG97" i="3"/>
  <c r="BF97" i="3"/>
  <c r="T97" i="3"/>
  <c r="R97" i="3"/>
  <c r="P97" i="3"/>
  <c r="BK97" i="3"/>
  <c r="J97" i="3"/>
  <c r="BE97" i="3" s="1"/>
  <c r="BI95" i="3"/>
  <c r="BH95" i="3"/>
  <c r="BG95" i="3"/>
  <c r="BF95" i="3"/>
  <c r="T95" i="3"/>
  <c r="R95" i="3"/>
  <c r="P95" i="3"/>
  <c r="BK95" i="3"/>
  <c r="J95" i="3"/>
  <c r="BE95" i="3" s="1"/>
  <c r="BI93" i="3"/>
  <c r="BH93" i="3"/>
  <c r="BG93" i="3"/>
  <c r="BF93" i="3"/>
  <c r="T93" i="3"/>
  <c r="R93" i="3"/>
  <c r="P93" i="3"/>
  <c r="BK93" i="3"/>
  <c r="J93" i="3"/>
  <c r="BE93" i="3" s="1"/>
  <c r="BI89" i="3"/>
  <c r="BH89" i="3"/>
  <c r="BG89" i="3"/>
  <c r="BF89" i="3"/>
  <c r="T89" i="3"/>
  <c r="R89" i="3"/>
  <c r="P89" i="3"/>
  <c r="BK89" i="3"/>
  <c r="J89" i="3"/>
  <c r="BE89" i="3" s="1"/>
  <c r="BI86" i="3"/>
  <c r="F39" i="3" s="1"/>
  <c r="BD57" i="1" s="1"/>
  <c r="BH86" i="3"/>
  <c r="F38" i="3"/>
  <c r="BC57" i="1" s="1"/>
  <c r="BC55" i="1" s="1"/>
  <c r="BG86" i="3"/>
  <c r="F37" i="3" s="1"/>
  <c r="BB57" i="1" s="1"/>
  <c r="BF86" i="3"/>
  <c r="J36" i="3"/>
  <c r="AW57" i="1" s="1"/>
  <c r="F36" i="3"/>
  <c r="BA57" i="1" s="1"/>
  <c r="T86" i="3"/>
  <c r="T85" i="3" s="1"/>
  <c r="R86" i="3"/>
  <c r="R85" i="3" s="1"/>
  <c r="P86" i="3"/>
  <c r="P85" i="3" s="1"/>
  <c r="AU57" i="1" s="1"/>
  <c r="BK86" i="3"/>
  <c r="BK85" i="3"/>
  <c r="J85" i="3" s="1"/>
  <c r="J86" i="3"/>
  <c r="BE86" i="3"/>
  <c r="J82" i="3"/>
  <c r="F81" i="3"/>
  <c r="F79" i="3"/>
  <c r="E77" i="3"/>
  <c r="J59" i="3"/>
  <c r="F58" i="3"/>
  <c r="F56" i="3"/>
  <c r="E54" i="3"/>
  <c r="J23" i="3"/>
  <c r="E23" i="3"/>
  <c r="J81" i="3"/>
  <c r="J58" i="3"/>
  <c r="J22" i="3"/>
  <c r="J20" i="3"/>
  <c r="E20" i="3"/>
  <c r="F82" i="3" s="1"/>
  <c r="J19" i="3"/>
  <c r="J14" i="3"/>
  <c r="J79" i="3" s="1"/>
  <c r="E7" i="3"/>
  <c r="E73" i="3"/>
  <c r="E50" i="3"/>
  <c r="J39" i="2"/>
  <c r="J38" i="2"/>
  <c r="AY56" i="1"/>
  <c r="J37" i="2"/>
  <c r="AX56" i="1"/>
  <c r="BI201" i="2"/>
  <c r="BH201" i="2"/>
  <c r="BG201" i="2"/>
  <c r="BF201" i="2"/>
  <c r="T201" i="2"/>
  <c r="R201" i="2"/>
  <c r="P201" i="2"/>
  <c r="BK201" i="2"/>
  <c r="J201" i="2"/>
  <c r="BE201" i="2"/>
  <c r="BI198" i="2"/>
  <c r="BH198" i="2"/>
  <c r="BG198" i="2"/>
  <c r="BF198" i="2"/>
  <c r="T198" i="2"/>
  <c r="R198" i="2"/>
  <c r="P198" i="2"/>
  <c r="BK198" i="2"/>
  <c r="J198" i="2"/>
  <c r="BE198" i="2"/>
  <c r="BI195" i="2"/>
  <c r="BH195" i="2"/>
  <c r="BG195" i="2"/>
  <c r="BF195" i="2"/>
  <c r="T195" i="2"/>
  <c r="R195" i="2"/>
  <c r="P195" i="2"/>
  <c r="BK195" i="2"/>
  <c r="J195" i="2"/>
  <c r="BE195" i="2"/>
  <c r="BI192" i="2"/>
  <c r="BH192" i="2"/>
  <c r="BG192" i="2"/>
  <c r="BF192" i="2"/>
  <c r="T192" i="2"/>
  <c r="R192" i="2"/>
  <c r="P192" i="2"/>
  <c r="BK192" i="2"/>
  <c r="J192" i="2"/>
  <c r="BE192" i="2"/>
  <c r="BI189" i="2"/>
  <c r="BH189" i="2"/>
  <c r="BG189" i="2"/>
  <c r="BF189" i="2"/>
  <c r="T189" i="2"/>
  <c r="R189" i="2"/>
  <c r="P189" i="2"/>
  <c r="BK189" i="2"/>
  <c r="J189" i="2"/>
  <c r="BE189" i="2"/>
  <c r="BI187" i="2"/>
  <c r="BH187" i="2"/>
  <c r="BG187" i="2"/>
  <c r="BF187" i="2"/>
  <c r="T187" i="2"/>
  <c r="R187" i="2"/>
  <c r="P187" i="2"/>
  <c r="BK187" i="2"/>
  <c r="J187" i="2"/>
  <c r="BE187" i="2"/>
  <c r="BI184" i="2"/>
  <c r="BH184" i="2"/>
  <c r="BG184" i="2"/>
  <c r="BF184" i="2"/>
  <c r="T184" i="2"/>
  <c r="R184" i="2"/>
  <c r="P184" i="2"/>
  <c r="BK184" i="2"/>
  <c r="J184" i="2"/>
  <c r="BE184" i="2"/>
  <c r="BI181" i="2"/>
  <c r="BH181" i="2"/>
  <c r="BG181" i="2"/>
  <c r="BF181" i="2"/>
  <c r="T181" i="2"/>
  <c r="R181" i="2"/>
  <c r="P181" i="2"/>
  <c r="BK181" i="2"/>
  <c r="J181" i="2"/>
  <c r="BE181" i="2"/>
  <c r="BI178" i="2"/>
  <c r="BH178" i="2"/>
  <c r="BG178" i="2"/>
  <c r="BF178" i="2"/>
  <c r="T178" i="2"/>
  <c r="R178" i="2"/>
  <c r="P178" i="2"/>
  <c r="BK178" i="2"/>
  <c r="J178" i="2"/>
  <c r="BE178" i="2"/>
  <c r="BI175" i="2"/>
  <c r="BH175" i="2"/>
  <c r="BG175" i="2"/>
  <c r="BF175" i="2"/>
  <c r="T175" i="2"/>
  <c r="R175" i="2"/>
  <c r="P175" i="2"/>
  <c r="BK175" i="2"/>
  <c r="J175" i="2"/>
  <c r="BE175" i="2"/>
  <c r="BI173" i="2"/>
  <c r="BH173" i="2"/>
  <c r="BG173" i="2"/>
  <c r="BF173" i="2"/>
  <c r="T173" i="2"/>
  <c r="R173" i="2"/>
  <c r="P173" i="2"/>
  <c r="BK173" i="2"/>
  <c r="J173" i="2"/>
  <c r="BE173" i="2"/>
  <c r="BI171" i="2"/>
  <c r="BH171" i="2"/>
  <c r="BG171" i="2"/>
  <c r="BF171" i="2"/>
  <c r="T171" i="2"/>
  <c r="R171" i="2"/>
  <c r="P171" i="2"/>
  <c r="BK171" i="2"/>
  <c r="J171" i="2"/>
  <c r="BE171" i="2"/>
  <c r="BI169" i="2"/>
  <c r="BH169" i="2"/>
  <c r="BG169" i="2"/>
  <c r="BF169" i="2"/>
  <c r="T169" i="2"/>
  <c r="R169" i="2"/>
  <c r="P169" i="2"/>
  <c r="BK169" i="2"/>
  <c r="J169" i="2"/>
  <c r="BE169" i="2"/>
  <c r="BI167" i="2"/>
  <c r="BH167" i="2"/>
  <c r="BG167" i="2"/>
  <c r="BF167" i="2"/>
  <c r="T167" i="2"/>
  <c r="R167" i="2"/>
  <c r="P167" i="2"/>
  <c r="BK167" i="2"/>
  <c r="J167" i="2"/>
  <c r="BE167" i="2"/>
  <c r="BI164" i="2"/>
  <c r="BH164" i="2"/>
  <c r="BG164" i="2"/>
  <c r="BF164" i="2"/>
  <c r="T164" i="2"/>
  <c r="R164" i="2"/>
  <c r="P164" i="2"/>
  <c r="BK164" i="2"/>
  <c r="J164" i="2"/>
  <c r="BE164" i="2"/>
  <c r="BI162" i="2"/>
  <c r="BH162" i="2"/>
  <c r="BG162" i="2"/>
  <c r="BF162" i="2"/>
  <c r="T162" i="2"/>
  <c r="R162" i="2"/>
  <c r="P162" i="2"/>
  <c r="BK162" i="2"/>
  <c r="J162" i="2"/>
  <c r="BE162" i="2"/>
  <c r="BI160" i="2"/>
  <c r="BH160" i="2"/>
  <c r="BG160" i="2"/>
  <c r="BF160" i="2"/>
  <c r="T160" i="2"/>
  <c r="R160" i="2"/>
  <c r="P160" i="2"/>
  <c r="BK160" i="2"/>
  <c r="J160" i="2"/>
  <c r="BE160" i="2"/>
  <c r="BI158" i="2"/>
  <c r="BH158" i="2"/>
  <c r="BG158" i="2"/>
  <c r="BF158" i="2"/>
  <c r="T158" i="2"/>
  <c r="R158" i="2"/>
  <c r="P158" i="2"/>
  <c r="BK158" i="2"/>
  <c r="J158" i="2"/>
  <c r="BE158" i="2"/>
  <c r="BI156" i="2"/>
  <c r="BH156" i="2"/>
  <c r="BG156" i="2"/>
  <c r="BF156" i="2"/>
  <c r="T156" i="2"/>
  <c r="R156" i="2"/>
  <c r="P156" i="2"/>
  <c r="BK156" i="2"/>
  <c r="J156" i="2"/>
  <c r="BE156" i="2"/>
  <c r="BI154" i="2"/>
  <c r="BH154" i="2"/>
  <c r="BG154" i="2"/>
  <c r="BF154" i="2"/>
  <c r="T154" i="2"/>
  <c r="R154" i="2"/>
  <c r="P154" i="2"/>
  <c r="BK154" i="2"/>
  <c r="J154" i="2"/>
  <c r="BE154" i="2"/>
  <c r="BI152" i="2"/>
  <c r="BH152" i="2"/>
  <c r="BG152" i="2"/>
  <c r="BF152" i="2"/>
  <c r="T152" i="2"/>
  <c r="R152" i="2"/>
  <c r="P152" i="2"/>
  <c r="BK152" i="2"/>
  <c r="J152" i="2"/>
  <c r="BE152" i="2"/>
  <c r="BI149" i="2"/>
  <c r="BH149" i="2"/>
  <c r="BG149" i="2"/>
  <c r="BF149" i="2"/>
  <c r="T149" i="2"/>
  <c r="R149" i="2"/>
  <c r="P149" i="2"/>
  <c r="BK149" i="2"/>
  <c r="J149" i="2"/>
  <c r="BE149" i="2"/>
  <c r="BI147" i="2"/>
  <c r="BH147" i="2"/>
  <c r="BG147" i="2"/>
  <c r="BF147" i="2"/>
  <c r="T147" i="2"/>
  <c r="R147" i="2"/>
  <c r="P147" i="2"/>
  <c r="BK147" i="2"/>
  <c r="J147" i="2"/>
  <c r="BE147" i="2"/>
  <c r="BI145" i="2"/>
  <c r="BH145" i="2"/>
  <c r="BG145" i="2"/>
  <c r="BF145" i="2"/>
  <c r="T145" i="2"/>
  <c r="R145" i="2"/>
  <c r="P145" i="2"/>
  <c r="BK145" i="2"/>
  <c r="J145" i="2"/>
  <c r="BE145" i="2"/>
  <c r="BI143" i="2"/>
  <c r="BH143" i="2"/>
  <c r="BG143" i="2"/>
  <c r="BF143" i="2"/>
  <c r="T143" i="2"/>
  <c r="R143" i="2"/>
  <c r="P143" i="2"/>
  <c r="BK143" i="2"/>
  <c r="J143" i="2"/>
  <c r="BE143" i="2"/>
  <c r="BI140" i="2"/>
  <c r="BH140" i="2"/>
  <c r="BG140" i="2"/>
  <c r="BF140" i="2"/>
  <c r="T140" i="2"/>
  <c r="R140" i="2"/>
  <c r="P140" i="2"/>
  <c r="BK140" i="2"/>
  <c r="J140" i="2"/>
  <c r="BE140" i="2"/>
  <c r="BI137" i="2"/>
  <c r="BH137" i="2"/>
  <c r="BG137" i="2"/>
  <c r="BF137" i="2"/>
  <c r="T137" i="2"/>
  <c r="R137" i="2"/>
  <c r="P137" i="2"/>
  <c r="BK137" i="2"/>
  <c r="J137" i="2"/>
  <c r="BE137" i="2"/>
  <c r="BI135" i="2"/>
  <c r="BH135" i="2"/>
  <c r="BG135" i="2"/>
  <c r="BF135" i="2"/>
  <c r="T135" i="2"/>
  <c r="R135" i="2"/>
  <c r="P135" i="2"/>
  <c r="BK135" i="2"/>
  <c r="J135" i="2"/>
  <c r="BE135" i="2"/>
  <c r="BI133" i="2"/>
  <c r="BH133" i="2"/>
  <c r="BG133" i="2"/>
  <c r="BF133" i="2"/>
  <c r="T133" i="2"/>
  <c r="R133" i="2"/>
  <c r="P133" i="2"/>
  <c r="BK133" i="2"/>
  <c r="J133" i="2"/>
  <c r="BE133" i="2"/>
  <c r="BI131" i="2"/>
  <c r="BH131" i="2"/>
  <c r="BG131" i="2"/>
  <c r="BF131" i="2"/>
  <c r="T131" i="2"/>
  <c r="R131" i="2"/>
  <c r="P131" i="2"/>
  <c r="BK131" i="2"/>
  <c r="J131" i="2"/>
  <c r="BE131" i="2"/>
  <c r="BI129" i="2"/>
  <c r="BH129" i="2"/>
  <c r="BG129" i="2"/>
  <c r="BF129" i="2"/>
  <c r="T129" i="2"/>
  <c r="R129" i="2"/>
  <c r="P129" i="2"/>
  <c r="BK129" i="2"/>
  <c r="J129" i="2"/>
  <c r="BE129" i="2"/>
  <c r="BI125" i="2"/>
  <c r="BH125" i="2"/>
  <c r="BG125" i="2"/>
  <c r="BF125" i="2"/>
  <c r="T125" i="2"/>
  <c r="R125" i="2"/>
  <c r="P125" i="2"/>
  <c r="BK125" i="2"/>
  <c r="J125" i="2"/>
  <c r="BE125" i="2"/>
  <c r="BI122" i="2"/>
  <c r="BH122" i="2"/>
  <c r="BG122" i="2"/>
  <c r="BF122" i="2"/>
  <c r="T122" i="2"/>
  <c r="R122" i="2"/>
  <c r="P122" i="2"/>
  <c r="BK122" i="2"/>
  <c r="J122" i="2"/>
  <c r="BE122" i="2"/>
  <c r="BI118" i="2"/>
  <c r="BH118" i="2"/>
  <c r="BG118" i="2"/>
  <c r="BF118" i="2"/>
  <c r="T118" i="2"/>
  <c r="R118" i="2"/>
  <c r="P118" i="2"/>
  <c r="BK118" i="2"/>
  <c r="J118" i="2"/>
  <c r="BE118" i="2"/>
  <c r="BI113" i="2"/>
  <c r="BH113" i="2"/>
  <c r="BG113" i="2"/>
  <c r="BF113" i="2"/>
  <c r="T113" i="2"/>
  <c r="R113" i="2"/>
  <c r="P113" i="2"/>
  <c r="BK113" i="2"/>
  <c r="J113" i="2"/>
  <c r="BE113" i="2"/>
  <c r="BI109" i="2"/>
  <c r="BH109" i="2"/>
  <c r="BG109" i="2"/>
  <c r="BF109" i="2"/>
  <c r="T109" i="2"/>
  <c r="R109" i="2"/>
  <c r="P109" i="2"/>
  <c r="BK109" i="2"/>
  <c r="J109" i="2"/>
  <c r="BE109" i="2"/>
  <c r="BI107" i="2"/>
  <c r="BH107" i="2"/>
  <c r="BG107" i="2"/>
  <c r="BF107" i="2"/>
  <c r="T107" i="2"/>
  <c r="R107" i="2"/>
  <c r="P107" i="2"/>
  <c r="BK107" i="2"/>
  <c r="J107" i="2"/>
  <c r="BE107" i="2"/>
  <c r="BI104" i="2"/>
  <c r="BH104" i="2"/>
  <c r="BG104" i="2"/>
  <c r="BF104" i="2"/>
  <c r="T104" i="2"/>
  <c r="R104" i="2"/>
  <c r="P104" i="2"/>
  <c r="BK104" i="2"/>
  <c r="J104" i="2"/>
  <c r="BE104" i="2"/>
  <c r="BI101" i="2"/>
  <c r="BH101" i="2"/>
  <c r="BG101" i="2"/>
  <c r="BF101" i="2"/>
  <c r="T101" i="2"/>
  <c r="R101" i="2"/>
  <c r="P101" i="2"/>
  <c r="BK101" i="2"/>
  <c r="J101" i="2"/>
  <c r="BE101" i="2"/>
  <c r="BI98" i="2"/>
  <c r="BH98" i="2"/>
  <c r="BG98" i="2"/>
  <c r="BF98" i="2"/>
  <c r="T98" i="2"/>
  <c r="R98" i="2"/>
  <c r="P98" i="2"/>
  <c r="BK98" i="2"/>
  <c r="J98" i="2"/>
  <c r="BE98" i="2"/>
  <c r="BI96" i="2"/>
  <c r="BH96" i="2"/>
  <c r="BG96" i="2"/>
  <c r="BF96" i="2"/>
  <c r="T96" i="2"/>
  <c r="R96" i="2"/>
  <c r="P96" i="2"/>
  <c r="BK96" i="2"/>
  <c r="J96" i="2"/>
  <c r="BE96" i="2"/>
  <c r="BI93" i="2"/>
  <c r="BH93" i="2"/>
  <c r="BG93" i="2"/>
  <c r="BF93" i="2"/>
  <c r="T93" i="2"/>
  <c r="R93" i="2"/>
  <c r="P93" i="2"/>
  <c r="BK93" i="2"/>
  <c r="J93" i="2"/>
  <c r="BE93" i="2"/>
  <c r="BI86" i="2"/>
  <c r="F39" i="2"/>
  <c r="BD56" i="1" s="1"/>
  <c r="BD55" i="1" s="1"/>
  <c r="BH86" i="2"/>
  <c r="F38" i="2" s="1"/>
  <c r="BC56" i="1" s="1"/>
  <c r="BG86" i="2"/>
  <c r="F37" i="2"/>
  <c r="BB56" i="1" s="1"/>
  <c r="BB55" i="1" s="1"/>
  <c r="AX55" i="1" s="1"/>
  <c r="BF86" i="2"/>
  <c r="F36" i="2" s="1"/>
  <c r="BA56" i="1" s="1"/>
  <c r="BA55" i="1" s="1"/>
  <c r="T86" i="2"/>
  <c r="T85" i="2"/>
  <c r="R86" i="2"/>
  <c r="R85" i="2"/>
  <c r="P86" i="2"/>
  <c r="P85" i="2"/>
  <c r="AU56" i="1" s="1"/>
  <c r="AU55" i="1" s="1"/>
  <c r="AU54" i="1" s="1"/>
  <c r="BK86" i="2"/>
  <c r="BK85" i="2" s="1"/>
  <c r="J85" i="2" s="1"/>
  <c r="J86" i="2"/>
  <c r="BE86" i="2" s="1"/>
  <c r="J82" i="2"/>
  <c r="F81" i="2"/>
  <c r="F79" i="2"/>
  <c r="E77" i="2"/>
  <c r="J59" i="2"/>
  <c r="F58" i="2"/>
  <c r="F56" i="2"/>
  <c r="E54" i="2"/>
  <c r="J23" i="2"/>
  <c r="E23" i="2"/>
  <c r="J81" i="2" s="1"/>
  <c r="J22" i="2"/>
  <c r="J20" i="2"/>
  <c r="E20" i="2"/>
  <c r="F59" i="2" s="1"/>
  <c r="F82" i="2"/>
  <c r="J19" i="2"/>
  <c r="J14" i="2"/>
  <c r="J56" i="2" s="1"/>
  <c r="J79" i="2"/>
  <c r="E7" i="2"/>
  <c r="BC64" i="1"/>
  <c r="AY64" i="1"/>
  <c r="AU64" i="1"/>
  <c r="AS64" i="1"/>
  <c r="BD62" i="1"/>
  <c r="AS62" i="1"/>
  <c r="BC60" i="1"/>
  <c r="AY60" i="1" s="1"/>
  <c r="AU60" i="1"/>
  <c r="AS60" i="1"/>
  <c r="BD58" i="1"/>
  <c r="AS58" i="1"/>
  <c r="AS55" i="1"/>
  <c r="BD54" i="1"/>
  <c r="W33" i="1" s="1"/>
  <c r="AS54" i="1"/>
  <c r="L50" i="1"/>
  <c r="AM50" i="1"/>
  <c r="AM49" i="1"/>
  <c r="L49" i="1"/>
  <c r="AM47" i="1"/>
  <c r="L47" i="1"/>
  <c r="L45" i="1"/>
  <c r="L44" i="1"/>
  <c r="BC54" i="1" l="1"/>
  <c r="AY55" i="1"/>
  <c r="AW55" i="1"/>
  <c r="AX58" i="1"/>
  <c r="BB54" i="1"/>
  <c r="E73" i="2"/>
  <c r="E50" i="2"/>
  <c r="J35" i="5"/>
  <c r="AV61" i="1" s="1"/>
  <c r="AT61" i="1" s="1"/>
  <c r="F35" i="5"/>
  <c r="AZ61" i="1" s="1"/>
  <c r="AZ60" i="1" s="1"/>
  <c r="AV60" i="1" s="1"/>
  <c r="J63" i="7"/>
  <c r="J32" i="7"/>
  <c r="F35" i="3"/>
  <c r="AZ57" i="1" s="1"/>
  <c r="J32" i="5"/>
  <c r="J63" i="5"/>
  <c r="J35" i="6"/>
  <c r="AV63" i="1" s="1"/>
  <c r="AT63" i="1" s="1"/>
  <c r="F35" i="4"/>
  <c r="AZ59" i="1" s="1"/>
  <c r="AZ58" i="1" s="1"/>
  <c r="AV58" i="1" s="1"/>
  <c r="J35" i="4"/>
  <c r="AV59" i="1" s="1"/>
  <c r="AT59" i="1" s="1"/>
  <c r="J35" i="2"/>
  <c r="AV56" i="1" s="1"/>
  <c r="F35" i="2"/>
  <c r="AZ56" i="1" s="1"/>
  <c r="AZ55" i="1" s="1"/>
  <c r="J63" i="2"/>
  <c r="J32" i="2"/>
  <c r="J63" i="3"/>
  <c r="J32" i="3"/>
  <c r="J63" i="4"/>
  <c r="J32" i="4"/>
  <c r="J63" i="6"/>
  <c r="J32" i="6"/>
  <c r="F35" i="7"/>
  <c r="AZ65" i="1" s="1"/>
  <c r="AZ64" i="1" s="1"/>
  <c r="AV64" i="1" s="1"/>
  <c r="AT64" i="1" s="1"/>
  <c r="J35" i="7"/>
  <c r="AV65" i="1" s="1"/>
  <c r="AT65" i="1" s="1"/>
  <c r="J56" i="3"/>
  <c r="F59" i="3"/>
  <c r="E50" i="4"/>
  <c r="J58" i="4"/>
  <c r="E73" i="5"/>
  <c r="J81" i="5"/>
  <c r="F36" i="5"/>
  <c r="BA61" i="1" s="1"/>
  <c r="BA60" i="1" s="1"/>
  <c r="AW60" i="1" s="1"/>
  <c r="F35" i="6"/>
  <c r="AZ63" i="1" s="1"/>
  <c r="AZ62" i="1" s="1"/>
  <c r="AV62" i="1" s="1"/>
  <c r="AT62" i="1" s="1"/>
  <c r="J36" i="7"/>
  <c r="AW65" i="1" s="1"/>
  <c r="J36" i="2"/>
  <c r="AW56" i="1" s="1"/>
  <c r="J35" i="3"/>
  <c r="AV57" i="1" s="1"/>
  <c r="AT57" i="1" s="1"/>
  <c r="F36" i="4"/>
  <c r="BA59" i="1" s="1"/>
  <c r="BA58" i="1" s="1"/>
  <c r="AW58" i="1" s="1"/>
  <c r="J56" i="6"/>
  <c r="F59" i="6"/>
  <c r="E50" i="7"/>
  <c r="J58" i="7"/>
  <c r="J58" i="2"/>
  <c r="J41" i="6" l="1"/>
  <c r="AG63" i="1"/>
  <c r="J41" i="3"/>
  <c r="AG57" i="1"/>
  <c r="AN57" i="1" s="1"/>
  <c r="AV55" i="1"/>
  <c r="AT55" i="1" s="1"/>
  <c r="AZ54" i="1"/>
  <c r="J41" i="7"/>
  <c r="AG65" i="1"/>
  <c r="BA54" i="1"/>
  <c r="AT56" i="1"/>
  <c r="J41" i="2"/>
  <c r="AG56" i="1"/>
  <c r="J41" i="5"/>
  <c r="AG61" i="1"/>
  <c r="AT60" i="1"/>
  <c r="W31" i="1"/>
  <c r="AX54" i="1"/>
  <c r="AG59" i="1"/>
  <c r="J41" i="4"/>
  <c r="AT58" i="1"/>
  <c r="W32" i="1"/>
  <c r="AY54" i="1"/>
  <c r="AG55" i="1" l="1"/>
  <c r="AN56" i="1"/>
  <c r="AG64" i="1"/>
  <c r="AN64" i="1" s="1"/>
  <c r="AN65" i="1"/>
  <c r="AN59" i="1"/>
  <c r="AG58" i="1"/>
  <c r="AN58" i="1" s="1"/>
  <c r="AG60" i="1"/>
  <c r="AN60" i="1" s="1"/>
  <c r="AN61" i="1"/>
  <c r="W29" i="1"/>
  <c r="AV54" i="1"/>
  <c r="AN63" i="1"/>
  <c r="AG62" i="1"/>
  <c r="AN62" i="1" s="1"/>
  <c r="W30" i="1"/>
  <c r="AW54" i="1"/>
  <c r="AK30" i="1" s="1"/>
  <c r="AN55" i="1" l="1"/>
  <c r="AG54" i="1"/>
  <c r="AT54" i="1"/>
  <c r="AK29" i="1"/>
  <c r="AK26" i="1" l="1"/>
  <c r="AK35" i="1" s="1"/>
  <c r="AN54" i="1"/>
</calcChain>
</file>

<file path=xl/sharedStrings.xml><?xml version="1.0" encoding="utf-8"?>
<sst xmlns="http://schemas.openxmlformats.org/spreadsheetml/2006/main" count="5460" uniqueCount="819">
  <si>
    <t>Export Komplet</t>
  </si>
  <si>
    <t/>
  </si>
  <si>
    <t>2.0</t>
  </si>
  <si>
    <t>False</t>
  </si>
  <si>
    <t>{57f24999-0f0d-4d20-80e9-b0f3e94f2548}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</si>
  <si>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</si>
  <si>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</si>
  <si>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</si>
  <si>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</si>
  <si>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</si>
  <si>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</si>
  <si>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</si>
  <si>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</si>
  <si>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</si>
  <si>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65419060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</si>
  <si>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</si>
  <si>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</si>
  <si>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Opravné práce na trati Staňkov - Poběžovice</t>
  </si>
  <si>
    <t>KSO:</t>
  </si>
  <si>
    <t>CC-CZ:</t>
  </si>
  <si>
    <t>Místo:</t>
  </si>
  <si>
    <t>TO Domažlice</t>
  </si>
  <si>
    <t>Datum:</t>
  </si>
  <si>
    <t>14. 3. 2019</t>
  </si>
  <si>
    <t>Zadavatel:</t>
  </si>
  <si>
    <t>IČ:</t>
  </si>
  <si>
    <t>SŽDC s.o. - OŘ Plzeň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</si>
  <si>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</si>
  <si>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</si>
  <si>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</si>
  <si>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</si>
  <si>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</si>
  <si>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</si>
  <si>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</si>
  <si>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Jung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</si>
  <si>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</si>
  <si>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</si>
  <si>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</si>
  <si>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</si>
  <si>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</si>
  <si>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</si>
  <si>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</si>
  <si>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</si>
  <si>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</si>
  <si>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</si>
  <si>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</si>
  <si>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</si>
  <si>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</si>
  <si>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</si>
  <si>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</si>
  <si>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</si>
  <si>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</si>
  <si>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</si>
  <si>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</si>
  <si>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</si>
  <si>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</si>
  <si>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</si>
  <si>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</si>
  <si>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</si>
  <si>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</si>
  <si>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</si>
  <si>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</si>
  <si>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</si>
  <si>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</si>
  <si>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</si>
  <si>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</si>
  <si>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</si>
  <si>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</si>
  <si>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</si>
  <si>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</si>
  <si>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</si>
  <si>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</si>
  <si>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</si>
  <si>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</si>
  <si>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</si>
  <si>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1</t>
  </si>
  <si>
    <t>Odbočka Vránov - Křenovy,</t>
  </si>
  <si>
    <t>STA</t>
  </si>
  <si>
    <t>1</t>
  </si>
  <si>
    <t>{2d3934e3-45a1-4a3f-94c9-09eb4e39455c}</t>
  </si>
  <si>
    <t>2</t>
  </si>
  <si>
    <t>/</t>
  </si>
  <si>
    <t>SO 1.1</t>
  </si>
  <si>
    <t xml:space="preserve"> km 0,165 - 2,073</t>
  </si>
  <si>
    <t>Soupis</t>
  </si>
  <si>
    <t>{eeaba825-d28f-4bbf-854b-372b4fc49ca5}</t>
  </si>
  <si>
    <t>SO 1.2</t>
  </si>
  <si>
    <t xml:space="preserve">Výhybka č. 20 + kolej 2a </t>
  </si>
  <si>
    <t>{40f2d69a-19fe-4418-bcfb-0cdedee11732}</t>
  </si>
  <si>
    <t>SO 2</t>
  </si>
  <si>
    <t>Zastávka Křenovy</t>
  </si>
  <si>
    <t>{1e5b8385-07fa-4726-a2d0-f403a46797ac}</t>
  </si>
  <si>
    <t>SO 2.1</t>
  </si>
  <si>
    <t>Výměna KL, pražců a kolejnic</t>
  </si>
  <si>
    <t>{30d28e9b-f81b-4e26-a4e6-c219321e416b}</t>
  </si>
  <si>
    <t>SO 3</t>
  </si>
  <si>
    <t>Křenovy - Horšovský Týn</t>
  </si>
  <si>
    <t>{b7f1a292-7572-4420-af57-5d115cded38d}</t>
  </si>
  <si>
    <t>SO 3.1</t>
  </si>
  <si>
    <t>Km 2,262 - 2,500</t>
  </si>
  <si>
    <t>{5daf9cb3-e019-4b32-963c-eca5a6aeb1e8}</t>
  </si>
  <si>
    <t>SO 4</t>
  </si>
  <si>
    <t>Materiál objednatele</t>
  </si>
  <si>
    <t>{95590e3b-0976-43de-a0be-26ba9d9f6107}</t>
  </si>
  <si>
    <t>SO 4.1</t>
  </si>
  <si>
    <t>{22398c51-0060-49c7-9bfc-b60e74b62d98}</t>
  </si>
  <si>
    <t>SO 5</t>
  </si>
  <si>
    <t>VRN</t>
  </si>
  <si>
    <t>{5a2d3542-af60-4159-8134-dcdb676f0991}</t>
  </si>
  <si>
    <t>SO 5.1</t>
  </si>
  <si>
    <t>{6756d1b6-5b1f-4e18-8cf5-5cb4aa33c12c}</t>
  </si>
  <si>
    <t>KRYCÍ LIST SOUPISU PRACÍ</t>
  </si>
  <si>
    <t>Objekt:</t>
  </si>
  <si>
    <t>SO 1 - Odbočka Vránov - Křenovy,</t>
  </si>
  <si>
    <t>Soupis:</t>
  </si>
  <si>
    <t>SO 1.1 -  km 0,165 - 2,073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</si>
  <si>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</si>
  <si>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</si>
  <si>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</si>
  <si>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</si>
  <si>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</si>
  <si>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</si>
  <si>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</si>
  <si>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</si>
  <si>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</si>
  <si>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</si>
  <si>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</si>
  <si>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</si>
  <si>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</si>
  <si>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</si>
  <si>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</si>
  <si>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</si>
  <si>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</si>
  <si>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</si>
  <si>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</si>
  <si>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5905020020</t>
  </si>
  <si>
    <t>Oprava stezky strojně s odstraněním drnu a nánosu přes 10 cm do 20 cm</t>
  </si>
  <si>
    <t>m2</t>
  </si>
  <si>
    <t>Sborník UOŽI 01 2019</t>
  </si>
  <si>
    <t>4</t>
  </si>
  <si>
    <t>ROZPOCET</t>
  </si>
  <si>
    <t>-1157562087</t>
  </si>
  <si>
    <t>PP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</si>
  <si>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</si>
  <si>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VV</t>
  </si>
  <si>
    <t>215*2"Ls"</t>
  </si>
  <si>
    <t>1100*1"Ls"</t>
  </si>
  <si>
    <t>215*2"Ps"</t>
  </si>
  <si>
    <t>465*1"Ps"</t>
  </si>
  <si>
    <t>Součet</t>
  </si>
  <si>
    <t>5915005030</t>
  </si>
  <si>
    <t>Hloubení rýh nebo jam na železničním spodku III. třídy</t>
  </si>
  <si>
    <t>m3</t>
  </si>
  <si>
    <t>1944764068</t>
  </si>
  <si>
    <t>Hloubení rýh nebo jam na železničním spodku III. třídy. Poznámka: 1. V cenách jsou započteny náklady na hloubení a uložení výzisku na terén nebo naložení na dopravní prostředek a uložení na úložišti.</t>
  </si>
  <si>
    <t>2*3,5*0,5</t>
  </si>
  <si>
    <t>3</t>
  </si>
  <si>
    <t>5905085055</t>
  </si>
  <si>
    <t>Souvislé čištění KL strojně koleje pražce betonové rozdělení "u"</t>
  </si>
  <si>
    <t>km</t>
  </si>
  <si>
    <t>-781524944</t>
  </si>
  <si>
    <t>Souvislé čištění KL strojně koleje pražce betonové rozdělení "u".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</si>
  <si>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5905105030</t>
  </si>
  <si>
    <t>Doplnění KL kamenivem souvisle strojně v koleji</t>
  </si>
  <si>
    <t>-120433288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</si>
  <si>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</si>
  <si>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1908*0,9</t>
  </si>
  <si>
    <t>5</t>
  </si>
  <si>
    <t>M</t>
  </si>
  <si>
    <t>5955101000</t>
  </si>
  <si>
    <t>Kamenivo drcené štěrk frakce 31,5/63 třídy BI</t>
  </si>
  <si>
    <t>t</t>
  </si>
  <si>
    <t>128</t>
  </si>
  <si>
    <t>754089661</t>
  </si>
  <si>
    <t>1717,2*1,426</t>
  </si>
  <si>
    <t>6</t>
  </si>
  <si>
    <t>5906035120</t>
  </si>
  <si>
    <t>Souvislá výměna pražců současně s výměnou nebo čištěním KL pražce betonové příčné vystrojené</t>
  </si>
  <si>
    <t>kus</t>
  </si>
  <si>
    <t>902907094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</si>
  <si>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</si>
  <si>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P</t>
  </si>
  <si>
    <t>Poznámka k položce:_x000D_
Pražec=kus</t>
  </si>
  <si>
    <t>7</t>
  </si>
  <si>
    <t>5908005440</t>
  </si>
  <si>
    <t>Oprava kolejnicového styku demontáž spojek tv. A</t>
  </si>
  <si>
    <t>styk</t>
  </si>
  <si>
    <t>-1509248763</t>
  </si>
  <si>
    <t>Oprava kolejnicového styku demontáž spojek tv. A.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</si>
  <si>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8</t>
  </si>
  <si>
    <t>5907025120</t>
  </si>
  <si>
    <t>Výměna kolejnicových pásů současně s výměnou pražců tv. S49 rozdělení "u"</t>
  </si>
  <si>
    <t>m</t>
  </si>
  <si>
    <t>-1686964247</t>
  </si>
  <si>
    <t>Výměna kolejnicových pásů současně s výměnou pražců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</si>
  <si>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</si>
  <si>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1908*2</t>
  </si>
  <si>
    <t>9</t>
  </si>
  <si>
    <t>9902900200</t>
  </si>
  <si>
    <t>Naložení  objemnějšího kusového materiálu, vybouraných hmot</t>
  </si>
  <si>
    <t>1499823463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</si>
  <si>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</si>
  <si>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((3816*44,35)/1000)*0,90"staré kolejnice"</t>
  </si>
  <si>
    <t>(3816*49,39)/1000"nové kolejnice"</t>
  </si>
  <si>
    <t>10</t>
  </si>
  <si>
    <t>9902200300</t>
  </si>
  <si>
    <t>Doprava dodávek zhotovitele, dodávek objednatele nebo výzisku mechanizací přes 3,5 t objemnějšího kusového materiálu do 30 km</t>
  </si>
  <si>
    <t>-1045155869</t>
  </si>
  <si>
    <t>Doprava dodávek zhotovitele, dodávek objednatele nebo výzisku mechanizací přes 3,5 t objemnějšího kusového materiálu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</si>
  <si>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Měrnou jednotkou je t přepravovaného materiálu.</t>
  </si>
  <si>
    <t>48,155"doprava nových kolejnic "</t>
  </si>
  <si>
    <t>11</t>
  </si>
  <si>
    <t>9902200100</t>
  </si>
  <si>
    <t>Doprava dodávek zhotovitele, dodávek objednatele nebo výzisku mechanizací přes 3,5 t objemnějšího kusového materiálu do 10 km</t>
  </si>
  <si>
    <t>262144</t>
  </si>
  <si>
    <t>238950602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</si>
  <si>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</si>
  <si>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140,317"doprava nových kolejnic "</t>
  </si>
  <si>
    <t>12</t>
  </si>
  <si>
    <t>512</t>
  </si>
  <si>
    <t>-207675724</t>
  </si>
  <si>
    <t>152,316"doprava starých kolejnic "</t>
  </si>
  <si>
    <t>13</t>
  </si>
  <si>
    <t>5907050130</t>
  </si>
  <si>
    <t>Dělení kolejnic kyslíkem tv. A</t>
  </si>
  <si>
    <t>1833289851</t>
  </si>
  <si>
    <t>Dělení kolejnic kyslíkem tv. A. Poznámka: 1. V cenách jsou započteny náklady na manipulaci podložení, označení a provedení řezu kolejnice.</t>
  </si>
  <si>
    <t>14</t>
  </si>
  <si>
    <t>5910020130</t>
  </si>
  <si>
    <t>Svařování kolejnic termitem plný předehřev standardní spára svar jednotlivý tv. S49</t>
  </si>
  <si>
    <t>svar</t>
  </si>
  <si>
    <t>-38907209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</si>
  <si>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</si>
  <si>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5910015020</t>
  </si>
  <si>
    <t>Odtavovací stykové svařování mobilní svářečkou kolejnic nových délky do 150 m tv. S49</t>
  </si>
  <si>
    <t>-938189918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</si>
  <si>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</si>
  <si>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16</t>
  </si>
  <si>
    <t>5910035030</t>
  </si>
  <si>
    <t>Dosažení dovolené upínací teploty v BK prodloužením kolejnicového pásu v koleji tv. S49</t>
  </si>
  <si>
    <t>-182103530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</si>
  <si>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</si>
  <si>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17</t>
  </si>
  <si>
    <t>5910040330</t>
  </si>
  <si>
    <t>Umožnění volné dilatace kolejnice demontáž upevňovadel s osazením kluzných podložek rozdělení pražců "u"</t>
  </si>
  <si>
    <t>1239658789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</si>
  <si>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</si>
  <si>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18</t>
  </si>
  <si>
    <t>5910040430</t>
  </si>
  <si>
    <t>Umožnění volné dilatace kolejnice montáž upevňovadel s odstraněním kluzných podložek rozdělení pražců "u"</t>
  </si>
  <si>
    <t>-221139676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</si>
  <si>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</si>
  <si>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19</t>
  </si>
  <si>
    <t>5910136010</t>
  </si>
  <si>
    <t>Montáž pražcové kotvy v koleji</t>
  </si>
  <si>
    <t>-208425660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</si>
  <si>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</si>
  <si>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20</t>
  </si>
  <si>
    <t>5960101000</t>
  </si>
  <si>
    <t>Pražcové kotvy TDHB pro pražec betonový B 91</t>
  </si>
  <si>
    <t>-667812374</t>
  </si>
  <si>
    <t>5909032020</t>
  </si>
  <si>
    <t>Přesná úprava GPK koleje směrové a výškové uspořádání pražce betonové</t>
  </si>
  <si>
    <t>205453571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</si>
  <si>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</si>
  <si>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22</t>
  </si>
  <si>
    <t>5914020020</t>
  </si>
  <si>
    <t>Čištění otevřených odvodňovacích zařízení strojně příkop nezpevněný</t>
  </si>
  <si>
    <t>1854802972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</si>
  <si>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</si>
  <si>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2150*0,5*0,2</t>
  </si>
  <si>
    <t>23</t>
  </si>
  <si>
    <t>5912065010</t>
  </si>
  <si>
    <t>Montáž zajišťovací značky samostatné konzolové</t>
  </si>
  <si>
    <t>157120656</t>
  </si>
  <si>
    <t>Montáž zajišťovací značky samostatné konzolové. Poznámka: 1. V cenách jsou započteny náklady na montáž součástí značky včetně zemních prací a úpravy terénu. 2. V cenách nejsou obsaženy náklady na dodávku materiálu.</t>
  </si>
  <si>
    <t>24</t>
  </si>
  <si>
    <t>5962119025</t>
  </si>
  <si>
    <t>Zajištění PPK betonový sloupek pro konzolovou značku</t>
  </si>
  <si>
    <t>1040280121</t>
  </si>
  <si>
    <t>25</t>
  </si>
  <si>
    <t>5913060020</t>
  </si>
  <si>
    <t>Demontáž dílů betonové přejezdové konstrukce vnitřního panelu</t>
  </si>
  <si>
    <t>Sborník UOŽI 01 2018</t>
  </si>
  <si>
    <t>-2140666393</t>
  </si>
  <si>
    <t>Demontáž dílů betonové přejezdové konstrukce vnitřního panelu. Poznámka: 1. V cenách jsou započteny náklady na demontáž konstrukce a naložení na dopravní prostředek.</t>
  </si>
  <si>
    <t>26</t>
  </si>
  <si>
    <t>5913190030</t>
  </si>
  <si>
    <t>Demontáž dřevěných dílů přejezdu trámec vnější části</t>
  </si>
  <si>
    <t>1336835811</t>
  </si>
  <si>
    <t>Demontáž dřevěných dílů přejezdu trámec vnější části. Poznámka: 1. V cenách jsou započteny náklady na demontáž a naložení na dopravní prostředek.</t>
  </si>
  <si>
    <t>27</t>
  </si>
  <si>
    <t>5913250020</t>
  </si>
  <si>
    <t>Zřízení konstrukce vozovky asfaltobetonové těžké</t>
  </si>
  <si>
    <t>1331917431</t>
  </si>
  <si>
    <t>Zřízení konstrukce vozovky asfaltobetonové těžké. Poznámka: 1. V cenách jsou započteny náklady na zřízení netuhé vozovky podle VL s živičným podkladem ze stmelených vrstev podle vzorového lidtu Ž.2. V cenách nejsou obsaženy náklady na dodávku materiálu.</t>
  </si>
  <si>
    <t>28</t>
  </si>
  <si>
    <t>5913245010</t>
  </si>
  <si>
    <t>Oprava komunikace vyplněním trhlin zálivkovou hmotou</t>
  </si>
  <si>
    <t>74900301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</si>
  <si>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</si>
  <si>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29</t>
  </si>
  <si>
    <t>5963146000</t>
  </si>
  <si>
    <t>Asfaltový beton ACO 11S 50/70 střednězrnný-obrusná vrstva</t>
  </si>
  <si>
    <t>1347460599</t>
  </si>
  <si>
    <t>12*0,2*2,2</t>
  </si>
  <si>
    <t>30</t>
  </si>
  <si>
    <t>5963152000</t>
  </si>
  <si>
    <t>Asfaltová zálivka pro trhliny a spáry</t>
  </si>
  <si>
    <t>kg</t>
  </si>
  <si>
    <t>1016741152</t>
  </si>
  <si>
    <t>31</t>
  </si>
  <si>
    <t>5913040020</t>
  </si>
  <si>
    <t>Montáž celopryžové přejezdové konstrukce málo zatížené v koleji část vnitřní</t>
  </si>
  <si>
    <t>1425933123</t>
  </si>
  <si>
    <t>Montáž celopryžové přejezdové konstrukce málo zatížené v koleji část vnitřní. Poznámka: 1. V cenách jsou započteny náklady na montáž konstrukce.2. V cenách nejsou obsaženy náklady na dodávku materiálu.</t>
  </si>
  <si>
    <t>32</t>
  </si>
  <si>
    <t>5913030030</t>
  </si>
  <si>
    <t>Montáž dílů přejezdu celopryžového v koleji náběhový klín</t>
  </si>
  <si>
    <t>1331707851</t>
  </si>
  <si>
    <t>Montáž dílů přejezdu celopryžového v koleji náběhový klín. Poznámka: 1. V cenách jsou započteny náklady na montáž dílů. 2. V cenách nejsou obsaženy náklady na dodávku materiálu.</t>
  </si>
  <si>
    <t>33</t>
  </si>
  <si>
    <t>9903200100</t>
  </si>
  <si>
    <t>Přeprava mechanizace na místo prováděných prací o hmotnosti přes 12 t přes 50 do 100 km</t>
  </si>
  <si>
    <t>-1526381133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</si>
  <si>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</si>
  <si>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34</t>
  </si>
  <si>
    <t>807046973</t>
  </si>
  <si>
    <t>2827*0,09+4*0,3"dřevěné pražce+panely"</t>
  </si>
  <si>
    <t>35</t>
  </si>
  <si>
    <t>9909000100</t>
  </si>
  <si>
    <t>Poplatek za uložení suti nebo hmot na oficiální skládku</t>
  </si>
  <si>
    <t>-279347681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</si>
  <si>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</si>
  <si>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1330,500*1,8+215*1,5"KL+příkopy"</t>
  </si>
  <si>
    <t>36</t>
  </si>
  <si>
    <t>9909000300</t>
  </si>
  <si>
    <t>Poplatek za likvidaci dřevěných kolejnicových podpor</t>
  </si>
  <si>
    <t>1028303123</t>
  </si>
  <si>
    <t>Poplatek za likvidaci dřevěných kolejnicových podpor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</si>
  <si>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2826*0,09+4*0,09"pražce+ochranný trámec"</t>
  </si>
  <si>
    <t>37</t>
  </si>
  <si>
    <t>9909000500</t>
  </si>
  <si>
    <t>Poplatek uložení odpadu betonových prefabrikátů</t>
  </si>
  <si>
    <t>1920596129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</si>
  <si>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</si>
  <si>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4*0,3"přejezdové panely"</t>
  </si>
  <si>
    <t>38</t>
  </si>
  <si>
    <t>9909000400</t>
  </si>
  <si>
    <t>Poplatek za likvidaci plastových součástí</t>
  </si>
  <si>
    <t>514497529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</si>
  <si>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</si>
  <si>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39</t>
  </si>
  <si>
    <t>9902100200</t>
  </si>
  <si>
    <t>Doprava dodávek zhotovitele, dodávek objednatele nebo výzisku mechanizací přes 3,5 t sypanin  do 20 km</t>
  </si>
  <si>
    <t>1544840632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</si>
  <si>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</si>
  <si>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2717,400"KL+příkopy na skládku"</t>
  </si>
  <si>
    <t>40</t>
  </si>
  <si>
    <t>9902100300</t>
  </si>
  <si>
    <t>Doprava dodávek zhotovitele, dodávek objednatele nebo výzisku mechanizací přes 3,5 t sypanin  do 30 km</t>
  </si>
  <si>
    <t>388874774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</si>
  <si>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</si>
  <si>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254,700+0,2"dřevěné pražce +plastyna skládku"</t>
  </si>
  <si>
    <t>41</t>
  </si>
  <si>
    <t>1470747976</t>
  </si>
  <si>
    <t>2448,727"doprava kameniva"</t>
  </si>
  <si>
    <t>42</t>
  </si>
  <si>
    <t>9902200700</t>
  </si>
  <si>
    <t>Doprava dodávek zhotovitele, dodávek objednatele nebo výzisku mechanizací přes 3,5 t objemnějšího kusového materiálu do 100 km</t>
  </si>
  <si>
    <t>-757809629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</si>
  <si>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</si>
  <si>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6,8+8,183"doprava zajišťovacích značek a pražcových kotev"</t>
  </si>
  <si>
    <t>43</t>
  </si>
  <si>
    <t>1328229305</t>
  </si>
  <si>
    <t>5,280"doprava asfaltu"</t>
  </si>
  <si>
    <t xml:space="preserve">SO 1.2 - Výhybka č. 20 + kolej 2a </t>
  </si>
  <si>
    <t>5905020010</t>
  </si>
  <si>
    <t>Oprava stezky strojně s odstraněním drnu a nánosu do 10 cm</t>
  </si>
  <si>
    <t>1840902762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</si>
  <si>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</si>
  <si>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98*1</t>
  </si>
  <si>
    <t>5905035120</t>
  </si>
  <si>
    <t>Výměna KL malou těžící mechanizací včetně lavičky lože zapuštěné</t>
  </si>
  <si>
    <t>-192877467</t>
  </si>
  <si>
    <t>Výměna KL malou těžící mechanizací včetně lavičky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</si>
  <si>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42"výhybka"</t>
  </si>
  <si>
    <t>5905105040</t>
  </si>
  <si>
    <t>Doplnění KL kamenivem souvisle strojně ve výhybce</t>
  </si>
  <si>
    <t>-825250298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</si>
  <si>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</si>
  <si>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5905025110</t>
  </si>
  <si>
    <t>Doplnění stezky štěrkodrtí souvislé</t>
  </si>
  <si>
    <t>-282222752</t>
  </si>
  <si>
    <t>Doplnění stezky štěrkodrtí souvislé. Poznámka: 1. V cenách jsou započteny náklady na doplnění kameniva stezky ojediněle ručně z vozíku nebo souvisle mechanizací z vozíků nebo železničních vozů. 2. V cenách nejsou obsaženy náklady na dodávku kameniva.</t>
  </si>
  <si>
    <t>-1380187799</t>
  </si>
  <si>
    <t>42*1,418</t>
  </si>
  <si>
    <t>5955101025</t>
  </si>
  <si>
    <t>Kamenivo drcené drť frakce 4/8</t>
  </si>
  <si>
    <t>-2065541502</t>
  </si>
  <si>
    <t>3,000*1,5</t>
  </si>
  <si>
    <t>5906020120</t>
  </si>
  <si>
    <t>Souvislá výměna pražců v KL otevřeném i zapuštěném pražce betonové příčné vystrojené</t>
  </si>
  <si>
    <t>-1901106794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</si>
  <si>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</si>
  <si>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5906035030</t>
  </si>
  <si>
    <t>Souvislá výměna pražců současně s výměnou nebo čištěním KL pražce dřevěné výhybkové délky do 3 m</t>
  </si>
  <si>
    <t>931012111</t>
  </si>
  <si>
    <t>Souvislá výměna pražců současně s výměnou nebo čištěním KL pražce dřevěné výhybkové délky do 3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</si>
  <si>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5906035040</t>
  </si>
  <si>
    <t>Souvislá výměna pražců současně s výměnou nebo čištěním KL pražce dřevěné výhybkové délky přes 3 do 4 m</t>
  </si>
  <si>
    <t>-495432607</t>
  </si>
  <si>
    <t>Souvislá výměna pražců současně s výměnou nebo čištěním KL pražce dřevěné výhybkové délky přes 3 do 4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</si>
  <si>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5906035050</t>
  </si>
  <si>
    <t>Souvislá výměna pražců současně s výměnou nebo čištěním KL pražce dřevěné výhybkové délky přes 4 do 5 m</t>
  </si>
  <si>
    <t>355269022</t>
  </si>
  <si>
    <t>Souvislá výměna pražců současně s výměnou nebo čištěním KL pražce dřevěné výhybkové délky přes 4 do 5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</si>
  <si>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5958134075</t>
  </si>
  <si>
    <t>Součásti upevňovací vrtule R1(145)</t>
  </si>
  <si>
    <t>-1693168479</t>
  </si>
  <si>
    <t>5958134080</t>
  </si>
  <si>
    <t>Součásti upevňovací vrtule R2 (160)</t>
  </si>
  <si>
    <t>551864361</t>
  </si>
  <si>
    <t>5958134040</t>
  </si>
  <si>
    <t>Součásti upevňovací kroužek pružný dvojitý Fe 6</t>
  </si>
  <si>
    <t>-1328588994</t>
  </si>
  <si>
    <t>472+312</t>
  </si>
  <si>
    <t>5958158005</t>
  </si>
  <si>
    <t>Podložka pryžová pod patu kolejnice S49  183/126/6</t>
  </si>
  <si>
    <t>1264740543</t>
  </si>
  <si>
    <t>5958158070</t>
  </si>
  <si>
    <t>Podložka polyetylenová pod podkladnici 380/160/2 (S4, R4)</t>
  </si>
  <si>
    <t>-1138813875</t>
  </si>
  <si>
    <t>5958128010</t>
  </si>
  <si>
    <t>Komplety ŽS 4 (šroub RS 1, matice M 24, podložka Fe6, svěrka ŽS4)</t>
  </si>
  <si>
    <t>-1757595205</t>
  </si>
  <si>
    <t>222*2</t>
  </si>
  <si>
    <t>5908052050</t>
  </si>
  <si>
    <t>Výměna podložky polyetylenové pod abnormální podkladnici</t>
  </si>
  <si>
    <t>786346701</t>
  </si>
  <si>
    <t>Výměna podložky polyetylenové pod abnormální podkladnici. Poznámka: 1. V cenách jsou započteny náklady na demontáž upevňovadel, výměnu součásti, montáž upevňovadel a ošetření součástí mazivem. 2. V cenách nejsou obsaženy náklady na dodávku materiálu.</t>
  </si>
  <si>
    <t>5958173000</t>
  </si>
  <si>
    <t>Polyetylenové pásy v kotoučích</t>
  </si>
  <si>
    <t>1310465246</t>
  </si>
  <si>
    <t>70*0,25</t>
  </si>
  <si>
    <t>5909032010</t>
  </si>
  <si>
    <t>Přesná úprava GPK koleje směrové a výškové uspořádání pražce dřevěné nebo ocelové</t>
  </si>
  <si>
    <t>-1074731314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</si>
  <si>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</si>
  <si>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5909042010</t>
  </si>
  <si>
    <t>Přesná úprava GPK výhybky směrové a výškové uspořádání pražce dřevěné nebo ocelové</t>
  </si>
  <si>
    <t>1825035792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</si>
  <si>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</si>
  <si>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5911313020</t>
  </si>
  <si>
    <t>Seřízení hákového závěru výhybky jednoduché jednozávěrové soustavy S49</t>
  </si>
  <si>
    <t>1686187574</t>
  </si>
  <si>
    <t>Seřízení hákového závěru výhybky jednoduché jednozávěrové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</si>
  <si>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474143722</t>
  </si>
  <si>
    <t>42*1,8"KL"</t>
  </si>
  <si>
    <t>-1964144397</t>
  </si>
  <si>
    <t>32*0,09+5,930</t>
  </si>
  <si>
    <t>-421911643</t>
  </si>
  <si>
    <t>458574029</t>
  </si>
  <si>
    <t>75,600"KL na skládku"</t>
  </si>
  <si>
    <t>-1095567807</t>
  </si>
  <si>
    <t>8,810+0,05"dřevěné pražce+plasty na skládku"</t>
  </si>
  <si>
    <t>1086276807</t>
  </si>
  <si>
    <t>59,556+4,5"doprava kameniva"</t>
  </si>
  <si>
    <t>SO 2 - Zastávka Křenovy</t>
  </si>
  <si>
    <t>SO 2.1 - Výměna KL, pražců a kolejnic</t>
  </si>
  <si>
    <t>5905023020</t>
  </si>
  <si>
    <t>Úprava povrchu stezky rozprostřením štěrkodrtě přes 3 do 5 cm</t>
  </si>
  <si>
    <t>-1386070949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</si>
  <si>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</si>
  <si>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250+120</t>
  </si>
  <si>
    <t>470381672</t>
  </si>
  <si>
    <t>370*0,05</t>
  </si>
  <si>
    <t>404672300</t>
  </si>
  <si>
    <t>28*4*0,4"výhybka č. 1"</t>
  </si>
  <si>
    <t>26*4*0,4"výhybka č. 2"</t>
  </si>
  <si>
    <t>137*3,5*0,4"kolej č.1</t>
  </si>
  <si>
    <t>136*3,5*0,4"kolej č. 3"</t>
  </si>
  <si>
    <t>412315711</t>
  </si>
  <si>
    <t>468</t>
  </si>
  <si>
    <t>-21545664</t>
  </si>
  <si>
    <t>468*1,426"Svržno"</t>
  </si>
  <si>
    <t>-443326311</t>
  </si>
  <si>
    <t>18,5*1,5</t>
  </si>
  <si>
    <t>355063270</t>
  </si>
  <si>
    <t>5999010020</t>
  </si>
  <si>
    <t>Vyjmutí a snesení konstrukcí nebo dílů hmotnosti přes 10 do 20 t</t>
  </si>
  <si>
    <t>-1041325076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</si>
  <si>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</si>
  <si>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205,105*0,273"Kolej č.1 a 3"</t>
  </si>
  <si>
    <t>5906130400</t>
  </si>
  <si>
    <t>Montáž kolejového roštu v ose koleje pražce betonové vystrojené tv. S49 rozdělení "u"</t>
  </si>
  <si>
    <t>435821638</t>
  </si>
  <si>
    <t>Montáž kolejového roštu v ose koleje pražce betonové vystrojené tv. S49 rozdělení "u". Poznámka: 1. V cenách jsou započteny náklady na vrtání pražců dřevěných nevystrojených, manipulaci a montáž KR. 2. V cenách nejsou obsaženy náklady na dodávku materiálu.</t>
  </si>
  <si>
    <t>5906130380</t>
  </si>
  <si>
    <t>Montáž kolejového roštu v ose koleje pražce betonové vystrojené tv. S49 rozdělení "c"</t>
  </si>
  <si>
    <t>-1474671964</t>
  </si>
  <si>
    <t>Montáž kolejového roštu v ose koleje pražce betonové vystrojené tv. S49 rozdělení "c". Poznámka: 1. V cenách jsou započteny náklady na vrtání pražců dřevěných nevystrojených, manipulaci a montáž KR. 2. V cenách nejsou obsaženy náklady na dodávku materiálu.</t>
  </si>
  <si>
    <t>5906045010</t>
  </si>
  <si>
    <t>Příplatek za překážku po jedné straně koleje</t>
  </si>
  <si>
    <t>-682486952</t>
  </si>
  <si>
    <t>Příplatek za překážku po jedné straně koleje. Poznámka: 1. V cenách jsou započteny náklady na obtížnou manipulaci u překážky dlouhé alespoň 0,5 metru a vzdálené méně než 2,5 metru od osy koleje. Pro výkon se stanoví délka nezbytně nutná.</t>
  </si>
  <si>
    <t>50+100</t>
  </si>
  <si>
    <t>5905065010</t>
  </si>
  <si>
    <t>Samostatná úprava vrstvy kolejového lože pod ložnou plochou pražců v koleji</t>
  </si>
  <si>
    <t>1089975101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</si>
  <si>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</si>
  <si>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28*4"výhybka č. 1"</t>
  </si>
  <si>
    <t>26*4"výhybka č. 2"</t>
  </si>
  <si>
    <t>137*3,5"kolej č.1</t>
  </si>
  <si>
    <t>136*3,5"kolej č. 3"</t>
  </si>
  <si>
    <t>5907050020</t>
  </si>
  <si>
    <t>Dělení kolejnic řezáním nebo rozbroušením tv. S49</t>
  </si>
  <si>
    <t>-585270838</t>
  </si>
  <si>
    <t>Dělení kolejnic řezáním nebo rozbroušením tv. S49. Poznámka: 1. V cenách jsou započteny náklady na manipulaci podložení, označení a provedení řezu kolejnice.</t>
  </si>
  <si>
    <t>Poznámka k položce:_x000D_
Řez=kus</t>
  </si>
  <si>
    <t>-1388513087</t>
  </si>
  <si>
    <t>5910020030</t>
  </si>
  <si>
    <t>Svařování kolejnic termitem plný předehřev standardní spára svar sériový tv. S49</t>
  </si>
  <si>
    <t>-2002551066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</si>
  <si>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</si>
  <si>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93003197</t>
  </si>
  <si>
    <t>-2142242489</t>
  </si>
  <si>
    <t>-1064752367</t>
  </si>
  <si>
    <t>137*2</t>
  </si>
  <si>
    <t>-794718207</t>
  </si>
  <si>
    <t>5910040310</t>
  </si>
  <si>
    <t>Umožnění volné dilatace kolejnice demontáž upevňovadel s osazením kluzných podložek rozdělení pražců "c"</t>
  </si>
  <si>
    <t>205214825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</si>
  <si>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</si>
  <si>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136*2</t>
  </si>
  <si>
    <t>5910040410</t>
  </si>
  <si>
    <t>Umožnění volné dilatace kolejnice montáž upevňovadel s odstraněním kluzných podložek rozdělení pražců "c"</t>
  </si>
  <si>
    <t>-1015843049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</si>
  <si>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</si>
  <si>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837537634</t>
  </si>
  <si>
    <t>Poznámka k položce:_x000D_
Kilometr koleje=km</t>
  </si>
  <si>
    <t>0,137+0,136</t>
  </si>
  <si>
    <t>-407231004</t>
  </si>
  <si>
    <t>Poznámka k položce:_x000D_
Rozvinutá délka výhybky=m</t>
  </si>
  <si>
    <t>48,196+37,833</t>
  </si>
  <si>
    <t>-833798457</t>
  </si>
  <si>
    <t>23+28</t>
  </si>
  <si>
    <t>-892211461</t>
  </si>
  <si>
    <t>18+17</t>
  </si>
  <si>
    <t>77266915</t>
  </si>
  <si>
    <t>11+10</t>
  </si>
  <si>
    <t>1768221164</t>
  </si>
  <si>
    <t>(104+102)*2+202*4</t>
  </si>
  <si>
    <t>742224210</t>
  </si>
  <si>
    <t>408+378</t>
  </si>
  <si>
    <t>1812503875</t>
  </si>
  <si>
    <t>228+232</t>
  </si>
  <si>
    <t>1004994948</t>
  </si>
  <si>
    <t>636+610</t>
  </si>
  <si>
    <t>1684967399</t>
  </si>
  <si>
    <t>104+102+404</t>
  </si>
  <si>
    <t>5958158060</t>
  </si>
  <si>
    <t>Podložka polyetylenová pod podkladnici 330/170/2 (tv. T5)</t>
  </si>
  <si>
    <t>1672974138</t>
  </si>
  <si>
    <t>104+102</t>
  </si>
  <si>
    <t>-1044812464</t>
  </si>
  <si>
    <t>54+55</t>
  </si>
  <si>
    <t>985064893</t>
  </si>
  <si>
    <t>109*0,25</t>
  </si>
  <si>
    <t>5911313030</t>
  </si>
  <si>
    <t>Seřízení hákového závěru výhybky jednoduché jednozávěrové soustavy T</t>
  </si>
  <si>
    <t>-1519275757</t>
  </si>
  <si>
    <t>Seřízení hákového závěru výhybky jednoduché jednozávěrové soustavy T.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</si>
  <si>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Poznámka k položce:_x000D_
Závěr=kus</t>
  </si>
  <si>
    <t>872633646</t>
  </si>
  <si>
    <t>5914120070</t>
  </si>
  <si>
    <t>Demontáž nástupiště úrovňového Sudop K (KD,KS) 150</t>
  </si>
  <si>
    <t>-1289937061</t>
  </si>
  <si>
    <t>Demontáž nástupiště úrovňového Sudop K (KD,KS) 150. Poznámka: 1. V cenách jsou započteny náklady na snesení dílů i zásypu a jejich uložení na plochu nebo naložení na dopravní prostředek a uložení na úložišti.</t>
  </si>
  <si>
    <t>5914130070</t>
  </si>
  <si>
    <t>Montáž nástupiště úrovňového Sudop K (KD,KS) 150</t>
  </si>
  <si>
    <t>1373769085</t>
  </si>
  <si>
    <t>Montáž nástupiště úrovňového Sudop K (KD,KS) 150. Poznámka: 1. V cenách jsou započteny náklady na úpravu terénu, montáž a zásyp podle vzorového listu.2. V cenách nejsou obsaženy náklady na dodávku materiálu.</t>
  </si>
  <si>
    <t>5915010020</t>
  </si>
  <si>
    <t>Těžení zeminy nebo horniny železničního spodku II. třídy</t>
  </si>
  <si>
    <t>-1048751726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</si>
  <si>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</si>
  <si>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10"nástupiště+chodník"</t>
  </si>
  <si>
    <t>5964161010</t>
  </si>
  <si>
    <t>Beton lehce zhutnitelný C 20/25;X0 F5 2 285 2 765</t>
  </si>
  <si>
    <t>2038816942</t>
  </si>
  <si>
    <t>5955101015</t>
  </si>
  <si>
    <t>Kamenivo drcené štěrkodrť frakce 0/22</t>
  </si>
  <si>
    <t>1672837174</t>
  </si>
  <si>
    <t>10*1,8</t>
  </si>
  <si>
    <t>14314070</t>
  </si>
  <si>
    <t>5912010100</t>
  </si>
  <si>
    <t>Výměna návěstidla včetně sloupku konce nástupiště</t>
  </si>
  <si>
    <t>1628619851</t>
  </si>
  <si>
    <t>Výměna návěstidla včetně sloupku konce nástupiště. Poznámka: 1. V cenách jsou započteny náklady na demontáž, výměnu a montáž sloupku a návěstidla.2. V cenách nejsou obsaženy náklady na dodávku materiálu.</t>
  </si>
  <si>
    <t>Poznámka k položce:_x000D_
Návěstidlo+sloupek=kus</t>
  </si>
  <si>
    <t>44</t>
  </si>
  <si>
    <t>5912010120</t>
  </si>
  <si>
    <t>Výměna návěstidla včetně sloupku tabule před zastávkou</t>
  </si>
  <si>
    <t>1240126341</t>
  </si>
  <si>
    <t>Výměna návěstidla včetně sloupku tabule před zastávkou. Poznámka: 1. V cenách jsou započteny náklady na demontáž, výměnu a montáž sloupku a návěstidla. 2. V cenách nejsou obsaženy náklady na dodávku materiálu.</t>
  </si>
  <si>
    <t>45</t>
  </si>
  <si>
    <t>5962101045</t>
  </si>
  <si>
    <t>Návěstidlo konec nástupiště</t>
  </si>
  <si>
    <t>-1142407202</t>
  </si>
  <si>
    <t>46</t>
  </si>
  <si>
    <t>5962101050</t>
  </si>
  <si>
    <t>Návěstidlo tabule před zastávkou</t>
  </si>
  <si>
    <t>444511690</t>
  </si>
  <si>
    <t>47</t>
  </si>
  <si>
    <t>5962113000</t>
  </si>
  <si>
    <t>Sloupek ocelový pozinkovaný 70 mm</t>
  </si>
  <si>
    <t>1804213254</t>
  </si>
  <si>
    <t>48</t>
  </si>
  <si>
    <t>5962114000</t>
  </si>
  <si>
    <t>Výstroj sloupku objímka 50 až 100 mm kompletní</t>
  </si>
  <si>
    <t>1121598820</t>
  </si>
  <si>
    <t>49</t>
  </si>
  <si>
    <t>5962114015</t>
  </si>
  <si>
    <t>Výstroj sloupku víčko plast 70 mm</t>
  </si>
  <si>
    <t>1979875533</t>
  </si>
  <si>
    <t>50</t>
  </si>
  <si>
    <t>156944023</t>
  </si>
  <si>
    <t>6,5+6,4"dřevěné pražce"</t>
  </si>
  <si>
    <t>51</t>
  </si>
  <si>
    <t>200207431</t>
  </si>
  <si>
    <t>468,600*1,8</t>
  </si>
  <si>
    <t>52</t>
  </si>
  <si>
    <t>1451506120</t>
  </si>
  <si>
    <t>53</t>
  </si>
  <si>
    <t>381618467</t>
  </si>
  <si>
    <t>843,480"KL na skládku"</t>
  </si>
  <si>
    <t>54</t>
  </si>
  <si>
    <t>708804454</t>
  </si>
  <si>
    <t>667,368+27,750+5+18"doprava kameniva"</t>
  </si>
  <si>
    <t>55</t>
  </si>
  <si>
    <t>-1232722397</t>
  </si>
  <si>
    <t>6,5+6,4"odvoz dřevěných pražců na skládku"</t>
  </si>
  <si>
    <t>56</t>
  </si>
  <si>
    <t>9902100700</t>
  </si>
  <si>
    <t>Doprava dodávek zhotovitele, dodávek objednatele nebo výzisku mechanizací přes 3,5 t sypanin  do 100 km</t>
  </si>
  <si>
    <t>1674510292</t>
  </si>
  <si>
    <t>Doprava dodávek zhotovitele, dodávek objednatele nebo výzisku mechanizací přes 3,5 t sypanin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</si>
  <si>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2,5"doprava drobného kolejiva"</t>
  </si>
  <si>
    <t>57</t>
  </si>
  <si>
    <t>9901000700</t>
  </si>
  <si>
    <t>Doprava dodávek zhotovitele, dodávek objednatele nebo výzisku mechanizací o nosnosti do 3,5 t do 100 km</t>
  </si>
  <si>
    <t>1183279663</t>
  </si>
  <si>
    <t>Doprava dodávek zhotovitele, dodávek objednatele nebo výzisku mechanizací o nosnosti do 3,5 t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</si>
  <si>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58</t>
  </si>
  <si>
    <t>7590917010</t>
  </si>
  <si>
    <t>Demontáž výkolejky bez návěstního tělesa se zámkem jednoduchým</t>
  </si>
  <si>
    <t>64</t>
  </si>
  <si>
    <t>152879093</t>
  </si>
  <si>
    <t>59</t>
  </si>
  <si>
    <t>7590915010</t>
  </si>
  <si>
    <t>Montáž výkolejky bez návěstního tělesa se zámkem jednoduchým</t>
  </si>
  <si>
    <t>-1830446589</t>
  </si>
  <si>
    <t>Montáž výkolejky bez návěstního tělesa se zámkem jednoduchým - položení na dřevěné pražce, označení a vyvrtání otvorů, položení a přišroubování na paty kolejnice, přišroubování dosedacího úhelníku, vyzkoušení, úprava typu klíče, očíslování výkolejky, nátěr</t>
  </si>
  <si>
    <t>SO 3 - Křenovy - Horšovský Týn</t>
  </si>
  <si>
    <t>SO 3.1 - Km 2,262 - 2,500</t>
  </si>
  <si>
    <t>184485112</t>
  </si>
  <si>
    <t>80*2"Ps"</t>
  </si>
  <si>
    <t>80*1"Ps"</t>
  </si>
  <si>
    <t>1711786898</t>
  </si>
  <si>
    <t>2*3,5*0,5+9*0,5*0,5</t>
  </si>
  <si>
    <t>-564743297</t>
  </si>
  <si>
    <t>474119984</t>
  </si>
  <si>
    <t>238*0,9</t>
  </si>
  <si>
    <t>-2054563869</t>
  </si>
  <si>
    <t>214,200*1,426</t>
  </si>
  <si>
    <t>515951411</t>
  </si>
  <si>
    <t>5908005430</t>
  </si>
  <si>
    <t>Oprava kolejnicového styku demontáž spojek tv. S49</t>
  </si>
  <si>
    <t>-1389597687</t>
  </si>
  <si>
    <t>Oprava kolejnicového styku demontáž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</si>
  <si>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</si>
  <si>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1945889462</t>
  </si>
  <si>
    <t>249259147</t>
  </si>
  <si>
    <t>-1408733424</t>
  </si>
  <si>
    <t>-1981852227</t>
  </si>
  <si>
    <t>-1057773507</t>
  </si>
  <si>
    <t>-1905168906</t>
  </si>
  <si>
    <t>-339632123</t>
  </si>
  <si>
    <t>-2011778143</t>
  </si>
  <si>
    <t>-1222859109</t>
  </si>
  <si>
    <t>2012782226</t>
  </si>
  <si>
    <t>1442051860</t>
  </si>
  <si>
    <t>350*0,5*0,2</t>
  </si>
  <si>
    <t>333192120</t>
  </si>
  <si>
    <t>-1975284362</t>
  </si>
  <si>
    <t>874557984</t>
  </si>
  <si>
    <t>5913215020</t>
  </si>
  <si>
    <t>Demontáž kolejnicových dílů přejezdu ochranná kolejnice</t>
  </si>
  <si>
    <t>46199359</t>
  </si>
  <si>
    <t>Demontáž kolejnicových dílů přejezdu ochranná kolejnice. Poznámka: 1. V cenách jsou započteny náklady na demontáž a naložení na dopravní prostředek.</t>
  </si>
  <si>
    <t>765572846</t>
  </si>
  <si>
    <t>5913235020</t>
  </si>
  <si>
    <t>Dělení AB komunikace řezáním hloubky do 20 cm</t>
  </si>
  <si>
    <t>-381285892</t>
  </si>
  <si>
    <t>Dělení AB komunikace řezáním hloubky do 20 cm. Poznámka: 1. V cenách jsou započteny náklady na provedení úkolu.</t>
  </si>
  <si>
    <t>5913240020</t>
  </si>
  <si>
    <t>Odstranění AB komunikace odtěžením nebo frézováním hloubky do 20 cm</t>
  </si>
  <si>
    <t>2001209052</t>
  </si>
  <si>
    <t>Odstranění AB komunikace odtěžením nebo frézováním hloubky do 20 cm. Poznámka: 1. V cenách jsou započteny náklady na odtěžení nebo frézování a naložení výzisku na dopravní prostředek.</t>
  </si>
  <si>
    <t>-704754</t>
  </si>
  <si>
    <t>16,2+36</t>
  </si>
  <si>
    <t>1608298422</t>
  </si>
  <si>
    <t>-1880674583</t>
  </si>
  <si>
    <t>52,2*0,2*2,2</t>
  </si>
  <si>
    <t>548423219</t>
  </si>
  <si>
    <t>805794543</t>
  </si>
  <si>
    <t>5,4+9</t>
  </si>
  <si>
    <t>5914035560</t>
  </si>
  <si>
    <t>Zřízení otevřených odvodňovacích zařízení prahové vpusti monolitická betonová konstrukce</t>
  </si>
  <si>
    <t>-1142050491</t>
  </si>
  <si>
    <t>Zřízení otevřených odvodňovacích zařízení prahové vpusti monolitická betonová konstrukce.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</si>
  <si>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5964121000</t>
  </si>
  <si>
    <t>Prahová vpusť výztužné vč. mříží</t>
  </si>
  <si>
    <t>1025160029</t>
  </si>
  <si>
    <t>5964161015</t>
  </si>
  <si>
    <t>Beton lehce zhutnitelný C 20/25;XC2 vyhovuje i XC1 F5 2 365 2 862</t>
  </si>
  <si>
    <t>-9408427</t>
  </si>
  <si>
    <t>-1354653295</t>
  </si>
  <si>
    <t>353*0,09"dřevěné pražce"</t>
  </si>
  <si>
    <t>-1556028807</t>
  </si>
  <si>
    <t>214,200*1,8+35*1,5"KL+příkopy"</t>
  </si>
  <si>
    <t>-1174164685</t>
  </si>
  <si>
    <t>353*0,09</t>
  </si>
  <si>
    <t>-462755222</t>
  </si>
  <si>
    <t>9909000600</t>
  </si>
  <si>
    <t>Poplatek za recyklaci odpadu</t>
  </si>
  <si>
    <t>637260998</t>
  </si>
  <si>
    <t>Poplatek za recyklaci odpadu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</si>
  <si>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40*0,2*2,2</t>
  </si>
  <si>
    <t>751897539</t>
  </si>
  <si>
    <t>438,060"KL+příkopy na skládku"</t>
  </si>
  <si>
    <t>1504290663</t>
  </si>
  <si>
    <t>353*0,09"dřevěné pražce na skládku"</t>
  </si>
  <si>
    <t>-546000885</t>
  </si>
  <si>
    <t>305,449"doprava kameniva"</t>
  </si>
  <si>
    <t>-303055393</t>
  </si>
  <si>
    <t>1,7+0,803+10,125"doprava zajišťovacích značek a pražcových kotev+prahová vpusť"</t>
  </si>
  <si>
    <t>268989287</t>
  </si>
  <si>
    <t>22,968+17,6+7"doprava nového asfaltu+recyklace+beton"</t>
  </si>
  <si>
    <t>SO 4 - Materiál objednatele</t>
  </si>
  <si>
    <t>SO 4.1 - Materiál objednatele</t>
  </si>
  <si>
    <t>5956140030</t>
  </si>
  <si>
    <t>Pražec betonový příčný vystrojený včetně kompletů tv. B 91S/2 (S)</t>
  </si>
  <si>
    <t>-111907205</t>
  </si>
  <si>
    <t>3806</t>
  </si>
  <si>
    <t>5957104025</t>
  </si>
  <si>
    <t>Kolejnicové pásy třídy R260 tv. 49 E1 délky 75 metrů</t>
  </si>
  <si>
    <t>2051043437</t>
  </si>
  <si>
    <t>5963101000</t>
  </si>
  <si>
    <t>Přejezd celopryžový pro zatížené komunikace</t>
  </si>
  <si>
    <t>1607578228</t>
  </si>
  <si>
    <t>5956116000</t>
  </si>
  <si>
    <t>Pražce dřevěné výhybkové dub skupina 3 160x260</t>
  </si>
  <si>
    <t>1063416782</t>
  </si>
  <si>
    <t>7,009"výhybka č. 1 Křenovy"</t>
  </si>
  <si>
    <t>8,010"výhybka č. 2 Křenovy"</t>
  </si>
  <si>
    <t>8,272"výhybka č. 20 Staňkov"</t>
  </si>
  <si>
    <t>5956213065</t>
  </si>
  <si>
    <t>Pražec betonový příčný vystrojený  užitý tv. SB 8 P</t>
  </si>
  <si>
    <t>-2043133091</t>
  </si>
  <si>
    <t>5957201010</t>
  </si>
  <si>
    <t>Kolejnice užité tv. S49</t>
  </si>
  <si>
    <t>942575935</t>
  </si>
  <si>
    <t>2*136</t>
  </si>
  <si>
    <t>5963207005</t>
  </si>
  <si>
    <t>Nástupištní díly blok úložnýu žitý U65</t>
  </si>
  <si>
    <t>1604154884</t>
  </si>
  <si>
    <t>5963207025</t>
  </si>
  <si>
    <t>Nástupištní díly tvárnice užitá Tischer B</t>
  </si>
  <si>
    <t>-1580956768</t>
  </si>
  <si>
    <t>5964147025</t>
  </si>
  <si>
    <t>Nástupištní díly konzolová deska K 145</t>
  </si>
  <si>
    <t>461431408</t>
  </si>
  <si>
    <t>SO 5 - VRN</t>
  </si>
  <si>
    <t>SO 5.1 - VRN</t>
  </si>
  <si>
    <t>021211001</t>
  </si>
  <si>
    <t>Průzkumné práce pro opravy Doplňující laboratorní rozbor kontaminace zeminy nebo kol. lože</t>
  </si>
  <si>
    <t>1024</t>
  </si>
  <si>
    <t>-1268023737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</si>
  <si>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</si>
  <si>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022101001</t>
  </si>
  <si>
    <t>Geodetické práce Geodetické práce před opravou</t>
  </si>
  <si>
    <t>%</t>
  </si>
  <si>
    <t>1584777004</t>
  </si>
  <si>
    <t>022101011</t>
  </si>
  <si>
    <t>Geodetické práce Geodetické práce v průběhu opravy</t>
  </si>
  <si>
    <t>137213992</t>
  </si>
  <si>
    <t>022101021</t>
  </si>
  <si>
    <t>Geodetické práce Geodetické práce po ukončení opravy</t>
  </si>
  <si>
    <t>-602530730</t>
  </si>
  <si>
    <t>022121001</t>
  </si>
  <si>
    <t>Geodetické práce Diagnostika technické infrastruktury Vytýčení trasy inženýrských sítí</t>
  </si>
  <si>
    <t>-32033106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</si>
  <si>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</si>
  <si>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023131001</t>
  </si>
  <si>
    <t>Projektové práce Dokumentace skutečného provedení železničního svršku a spodku</t>
  </si>
  <si>
    <t>-1716455323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</si>
  <si>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</si>
  <si>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</si>
  <si>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</si>
  <si>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-1469180331</t>
  </si>
  <si>
    <t>033131001</t>
  </si>
  <si>
    <t>Provozní vlivy Organizační zajištění prací při zřizování a udržování BK kolejí a výhybek</t>
  </si>
  <si>
    <t>1025691870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</si>
  <si>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</si>
  <si>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033111001</t>
  </si>
  <si>
    <t>Provozní vlivy Výluka silničního provozu se zajištěním objížďky</t>
  </si>
  <si>
    <t>-1814903120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</si>
</sst>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6" fillId="5" borderId="0" xfId="0" applyFont="1" applyFill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6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6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0" fillId="0" borderId="3" xfId="0" applyFont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 applyProtection="1">
      <alignment horizontal="center" vertical="center" wrapText="1"/>
      <protection locked="0"/>
    </xf>
    <xf numFmtId="0" fontId="16" fillId="5" borderId="18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horizontal="center" vertical="center" wrapText="1"/>
    </xf>
    <xf numFmtId="4" fontId="18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14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67" fontId="6" fillId="0" borderId="0" xfId="0" applyNumberFormat="1" applyFont="1" applyAlignment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1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67" fontId="7" fillId="0" borderId="0" xfId="0" applyNumberFormat="1" applyFont="1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1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32" fillId="0" borderId="0" xfId="0" applyFont="1" applyAlignment="1">
      <alignment vertical="center" wrapText="1"/>
    </xf>
    <xf numFmtId="0" fontId="6" fillId="0" borderId="1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4" fontId="1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0" fillId="0" borderId="0" xfId="0"/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0" fontId="16" fillId="5" borderId="6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left" vertical="center"/>
    </xf>
    <xf numFmtId="0" fontId="16" fillId="5" borderId="7" xfId="0" applyFont="1" applyFill="1" applyBorder="1" applyAlignment="1">
      <alignment horizontal="center" vertical="center"/>
    </xf>
    <xf numFmtId="0" fontId="16" fillId="5" borderId="8" xfId="0" applyFont="1" applyFill="1" applyBorder="1" applyAlignment="1">
      <alignment horizontal="left" vertical="center"/>
    </xf>
    <xf numFmtId="0" fontId="16" fillId="5" borderId="7" xfId="0" applyFont="1" applyFill="1" applyBorder="1" applyAlignment="1">
      <alignment horizontal="right" vertical="center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7"/>
  <sheetViews>
    <sheetView showGridLines="0" topLeftCell="A79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1" t="s">
        <v>0</v>
      </c>
      <c r="AZ1" s="11" t="s">
        <v>1</v>
      </c>
      <c r="BA1" s="11" t="s">
        <v>2</v>
      </c>
      <c r="BB1" s="11" t="s">
        <v>1</v>
      </c>
      <c r="BT1" s="11" t="s">
        <v>3</v>
      </c>
      <c r="BU1" s="11" t="s">
        <v>3</v>
      </c>
      <c r="BV1" s="11" t="s">
        <v>4</v>
      </c>
    </row>
    <row r="2" spans="1:74" ht="36.950000000000003" customHeight="1">
      <c r="AR2" s="180" t="s">
        <v>5</v>
      </c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91" t="s">
        <v>14</v>
      </c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R5" s="15"/>
      <c r="BE5" s="172" t="s">
        <v>15</v>
      </c>
      <c r="BS5" s="12" t="s">
        <v>6</v>
      </c>
    </row>
    <row r="6" spans="1:74" ht="36.950000000000003" customHeight="1">
      <c r="B6" s="15"/>
      <c r="D6" s="20" t="s">
        <v>16</v>
      </c>
      <c r="K6" s="192" t="s">
        <v>17</v>
      </c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R6" s="15"/>
      <c r="BE6" s="173"/>
      <c r="BS6" s="12" t="s">
        <v>6</v>
      </c>
    </row>
    <row r="7" spans="1:74" ht="12" customHeight="1">
      <c r="B7" s="15"/>
      <c r="D7" s="21" t="s">
        <v>18</v>
      </c>
      <c r="K7" s="12" t="s">
        <v>1</v>
      </c>
      <c r="AK7" s="21" t="s">
        <v>19</v>
      </c>
      <c r="AN7" s="12" t="s">
        <v>1</v>
      </c>
      <c r="AR7" s="15"/>
      <c r="BE7" s="173"/>
      <c r="BS7" s="12" t="s">
        <v>6</v>
      </c>
    </row>
    <row r="8" spans="1:74" ht="12" customHeight="1">
      <c r="B8" s="15"/>
      <c r="D8" s="21" t="s">
        <v>20</v>
      </c>
      <c r="K8" s="12" t="s">
        <v>21</v>
      </c>
      <c r="AK8" s="21" t="s">
        <v>22</v>
      </c>
      <c r="AN8" s="22" t="s">
        <v>23</v>
      </c>
      <c r="AR8" s="15"/>
      <c r="BE8" s="173"/>
      <c r="BS8" s="12" t="s">
        <v>6</v>
      </c>
    </row>
    <row r="9" spans="1:74" ht="14.45" customHeight="1">
      <c r="B9" s="15"/>
      <c r="AR9" s="15"/>
      <c r="BE9" s="173"/>
      <c r="BS9" s="12" t="s">
        <v>6</v>
      </c>
    </row>
    <row r="10" spans="1:74" ht="12" customHeight="1">
      <c r="B10" s="15"/>
      <c r="D10" s="21" t="s">
        <v>24</v>
      </c>
      <c r="AK10" s="21" t="s">
        <v>25</v>
      </c>
      <c r="AN10" s="12" t="s">
        <v>1</v>
      </c>
      <c r="AR10" s="15"/>
      <c r="BE10" s="173"/>
      <c r="BS10" s="12" t="s">
        <v>6</v>
      </c>
    </row>
    <row r="11" spans="1:74" ht="18.399999999999999" customHeight="1">
      <c r="B11" s="15"/>
      <c r="E11" s="12" t="s">
        <v>26</v>
      </c>
      <c r="AK11" s="21" t="s">
        <v>27</v>
      </c>
      <c r="AN11" s="12" t="s">
        <v>1</v>
      </c>
      <c r="AR11" s="15"/>
      <c r="BE11" s="173"/>
      <c r="BS11" s="12" t="s">
        <v>6</v>
      </c>
    </row>
    <row r="12" spans="1:74" ht="6.95" customHeight="1">
      <c r="B12" s="15"/>
      <c r="AR12" s="15"/>
      <c r="BE12" s="173"/>
      <c r="BS12" s="12" t="s">
        <v>6</v>
      </c>
    </row>
    <row r="13" spans="1:74" ht="12" customHeight="1">
      <c r="B13" s="15"/>
      <c r="D13" s="21" t="s">
        <v>28</v>
      </c>
      <c r="AK13" s="21" t="s">
        <v>25</v>
      </c>
      <c r="AN13" s="23" t="s">
        <v>29</v>
      </c>
      <c r="AR13" s="15"/>
      <c r="BE13" s="173"/>
      <c r="BS13" s="12" t="s">
        <v>6</v>
      </c>
    </row>
    <row r="14" spans="1:74" ht="11.25">
      <c r="B14" s="15"/>
      <c r="E14" s="193" t="s">
        <v>29</v>
      </c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21" t="s">
        <v>27</v>
      </c>
      <c r="AN14" s="23" t="s">
        <v>29</v>
      </c>
      <c r="AR14" s="15"/>
      <c r="BE14" s="173"/>
      <c r="BS14" s="12" t="s">
        <v>6</v>
      </c>
    </row>
    <row r="15" spans="1:74" ht="6.95" customHeight="1">
      <c r="B15" s="15"/>
      <c r="AR15" s="15"/>
      <c r="BE15" s="173"/>
      <c r="BS15" s="12" t="s">
        <v>3</v>
      </c>
    </row>
    <row r="16" spans="1:74" ht="12" customHeight="1">
      <c r="B16" s="15"/>
      <c r="D16" s="21" t="s">
        <v>30</v>
      </c>
      <c r="AK16" s="21" t="s">
        <v>25</v>
      </c>
      <c r="AN16" s="12" t="s">
        <v>1</v>
      </c>
      <c r="AR16" s="15"/>
      <c r="BE16" s="173"/>
      <c r="BS16" s="12" t="s">
        <v>3</v>
      </c>
    </row>
    <row r="17" spans="2:71" ht="18.399999999999999" customHeight="1">
      <c r="B17" s="15"/>
      <c r="E17" s="12" t="s">
        <v>31</v>
      </c>
      <c r="AK17" s="21" t="s">
        <v>27</v>
      </c>
      <c r="AN17" s="12" t="s">
        <v>1</v>
      </c>
      <c r="AR17" s="15"/>
      <c r="BE17" s="173"/>
      <c r="BS17" s="12" t="s">
        <v>32</v>
      </c>
    </row>
    <row r="18" spans="2:71" ht="6.95" customHeight="1">
      <c r="B18" s="15"/>
      <c r="AR18" s="15"/>
      <c r="BE18" s="173"/>
      <c r="BS18" s="12" t="s">
        <v>6</v>
      </c>
    </row>
    <row r="19" spans="2:71" ht="12" customHeight="1">
      <c r="B19" s="15"/>
      <c r="D19" s="21" t="s">
        <v>33</v>
      </c>
      <c r="AK19" s="21" t="s">
        <v>25</v>
      </c>
      <c r="AN19" s="12" t="s">
        <v>1</v>
      </c>
      <c r="AR19" s="15"/>
      <c r="BE19" s="173"/>
      <c r="BS19" s="12" t="s">
        <v>6</v>
      </c>
    </row>
    <row r="20" spans="2:71" ht="18.399999999999999" customHeight="1">
      <c r="B20" s="15"/>
      <c r="E20" s="12" t="s">
        <v>34</v>
      </c>
      <c r="AK20" s="21" t="s">
        <v>27</v>
      </c>
      <c r="AN20" s="12" t="s">
        <v>1</v>
      </c>
      <c r="AR20" s="15"/>
      <c r="BE20" s="173"/>
      <c r="BS20" s="12" t="s">
        <v>32</v>
      </c>
    </row>
    <row r="21" spans="2:71" ht="6.95" customHeight="1">
      <c r="B21" s="15"/>
      <c r="AR21" s="15"/>
      <c r="BE21" s="173"/>
    </row>
    <row r="22" spans="2:71" ht="12" customHeight="1">
      <c r="B22" s="15"/>
      <c r="D22" s="21" t="s">
        <v>35</v>
      </c>
      <c r="AR22" s="15"/>
      <c r="BE22" s="173"/>
    </row>
    <row r="23" spans="2:71" ht="45" customHeight="1">
      <c r="B23" s="15"/>
      <c r="E23" s="195" t="s">
        <v>36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R23" s="15"/>
      <c r="BE23" s="173"/>
    </row>
    <row r="24" spans="2:71" ht="6.95" customHeight="1">
      <c r="B24" s="15"/>
      <c r="AR24" s="15"/>
      <c r="BE24" s="173"/>
    </row>
    <row r="25" spans="2:71" ht="6.95" customHeight="1">
      <c r="B25" s="1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5"/>
      <c r="BE25" s="173"/>
    </row>
    <row r="26" spans="2:71" s="1" customFormat="1" ht="25.9" customHeight="1">
      <c r="B26" s="26"/>
      <c r="D26" s="27" t="s">
        <v>37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74">
        <f>ROUND(AG54,2)</f>
        <v>0</v>
      </c>
      <c r="AL26" s="175"/>
      <c r="AM26" s="175"/>
      <c r="AN26" s="175"/>
      <c r="AO26" s="175"/>
      <c r="AR26" s="26"/>
      <c r="BE26" s="173"/>
    </row>
    <row r="27" spans="2:71" s="1" customFormat="1" ht="6.95" customHeight="1">
      <c r="B27" s="26"/>
      <c r="AR27" s="26"/>
      <c r="BE27" s="173"/>
    </row>
    <row r="28" spans="2:71" s="1" customFormat="1" ht="11.25">
      <c r="B28" s="26"/>
      <c r="L28" s="196" t="s">
        <v>38</v>
      </c>
      <c r="M28" s="196"/>
      <c r="N28" s="196"/>
      <c r="O28" s="196"/>
      <c r="P28" s="196"/>
      <c r="W28" s="196" t="s">
        <v>39</v>
      </c>
      <c r="X28" s="196"/>
      <c r="Y28" s="196"/>
      <c r="Z28" s="196"/>
      <c r="AA28" s="196"/>
      <c r="AB28" s="196"/>
      <c r="AC28" s="196"/>
      <c r="AD28" s="196"/>
      <c r="AE28" s="196"/>
      <c r="AK28" s="196" t="s">
        <v>40</v>
      </c>
      <c r="AL28" s="196"/>
      <c r="AM28" s="196"/>
      <c r="AN28" s="196"/>
      <c r="AO28" s="196"/>
      <c r="AR28" s="26"/>
      <c r="BE28" s="173"/>
    </row>
    <row r="29" spans="2:71" s="2" customFormat="1" ht="14.45" customHeight="1">
      <c r="B29" s="30"/>
      <c r="D29" s="21" t="s">
        <v>41</v>
      </c>
      <c r="F29" s="21" t="s">
        <v>42</v>
      </c>
      <c r="L29" s="197">
        <v>0.21</v>
      </c>
      <c r="M29" s="171"/>
      <c r="N29" s="171"/>
      <c r="O29" s="171"/>
      <c r="P29" s="171"/>
      <c r="W29" s="170">
        <f>ROUND(AZ54, 2)</f>
        <v>0</v>
      </c>
      <c r="X29" s="171"/>
      <c r="Y29" s="171"/>
      <c r="Z29" s="171"/>
      <c r="AA29" s="171"/>
      <c r="AB29" s="171"/>
      <c r="AC29" s="171"/>
      <c r="AD29" s="171"/>
      <c r="AE29" s="171"/>
      <c r="AK29" s="170">
        <f>ROUND(AV54, 2)</f>
        <v>0</v>
      </c>
      <c r="AL29" s="171"/>
      <c r="AM29" s="171"/>
      <c r="AN29" s="171"/>
      <c r="AO29" s="171"/>
      <c r="AR29" s="30"/>
      <c r="BE29" s="173"/>
    </row>
    <row r="30" spans="2:71" s="2" customFormat="1" ht="14.45" customHeight="1">
      <c r="B30" s="30"/>
      <c r="F30" s="21" t="s">
        <v>43</v>
      </c>
      <c r="L30" s="197">
        <v>0.15</v>
      </c>
      <c r="M30" s="171"/>
      <c r="N30" s="171"/>
      <c r="O30" s="171"/>
      <c r="P30" s="171"/>
      <c r="W30" s="170">
        <f>ROUND(BA54, 2)</f>
        <v>0</v>
      </c>
      <c r="X30" s="171"/>
      <c r="Y30" s="171"/>
      <c r="Z30" s="171"/>
      <c r="AA30" s="171"/>
      <c r="AB30" s="171"/>
      <c r="AC30" s="171"/>
      <c r="AD30" s="171"/>
      <c r="AE30" s="171"/>
      <c r="AK30" s="170">
        <f>ROUND(AW54, 2)</f>
        <v>0</v>
      </c>
      <c r="AL30" s="171"/>
      <c r="AM30" s="171"/>
      <c r="AN30" s="171"/>
      <c r="AO30" s="171"/>
      <c r="AR30" s="30"/>
      <c r="BE30" s="173"/>
    </row>
    <row r="31" spans="2:71" s="2" customFormat="1" ht="14.45" hidden="1" customHeight="1">
      <c r="B31" s="30"/>
      <c r="F31" s="21" t="s">
        <v>44</v>
      </c>
      <c r="L31" s="197">
        <v>0.21</v>
      </c>
      <c r="M31" s="171"/>
      <c r="N31" s="171"/>
      <c r="O31" s="171"/>
      <c r="P31" s="171"/>
      <c r="W31" s="170">
        <f>ROUND(BB54, 2)</f>
        <v>0</v>
      </c>
      <c r="X31" s="171"/>
      <c r="Y31" s="171"/>
      <c r="Z31" s="171"/>
      <c r="AA31" s="171"/>
      <c r="AB31" s="171"/>
      <c r="AC31" s="171"/>
      <c r="AD31" s="171"/>
      <c r="AE31" s="171"/>
      <c r="AK31" s="170">
        <v>0</v>
      </c>
      <c r="AL31" s="171"/>
      <c r="AM31" s="171"/>
      <c r="AN31" s="171"/>
      <c r="AO31" s="171"/>
      <c r="AR31" s="30"/>
      <c r="BE31" s="173"/>
    </row>
    <row r="32" spans="2:71" s="2" customFormat="1" ht="14.45" hidden="1" customHeight="1">
      <c r="B32" s="30"/>
      <c r="F32" s="21" t="s">
        <v>45</v>
      </c>
      <c r="L32" s="197">
        <v>0.15</v>
      </c>
      <c r="M32" s="171"/>
      <c r="N32" s="171"/>
      <c r="O32" s="171"/>
      <c r="P32" s="171"/>
      <c r="W32" s="170">
        <f>ROUND(BC54, 2)</f>
        <v>0</v>
      </c>
      <c r="X32" s="171"/>
      <c r="Y32" s="171"/>
      <c r="Z32" s="171"/>
      <c r="AA32" s="171"/>
      <c r="AB32" s="171"/>
      <c r="AC32" s="171"/>
      <c r="AD32" s="171"/>
      <c r="AE32" s="171"/>
      <c r="AK32" s="170">
        <v>0</v>
      </c>
      <c r="AL32" s="171"/>
      <c r="AM32" s="171"/>
      <c r="AN32" s="171"/>
      <c r="AO32" s="171"/>
      <c r="AR32" s="30"/>
      <c r="BE32" s="173"/>
    </row>
    <row r="33" spans="2:57" s="2" customFormat="1" ht="14.45" hidden="1" customHeight="1">
      <c r="B33" s="30"/>
      <c r="F33" s="21" t="s">
        <v>46</v>
      </c>
      <c r="L33" s="197">
        <v>0</v>
      </c>
      <c r="M33" s="171"/>
      <c r="N33" s="171"/>
      <c r="O33" s="171"/>
      <c r="P33" s="171"/>
      <c r="W33" s="170">
        <f>ROUND(BD54, 2)</f>
        <v>0</v>
      </c>
      <c r="X33" s="171"/>
      <c r="Y33" s="171"/>
      <c r="Z33" s="171"/>
      <c r="AA33" s="171"/>
      <c r="AB33" s="171"/>
      <c r="AC33" s="171"/>
      <c r="AD33" s="171"/>
      <c r="AE33" s="171"/>
      <c r="AK33" s="170">
        <v>0</v>
      </c>
      <c r="AL33" s="171"/>
      <c r="AM33" s="171"/>
      <c r="AN33" s="171"/>
      <c r="AO33" s="171"/>
      <c r="AR33" s="30"/>
      <c r="BE33" s="173"/>
    </row>
    <row r="34" spans="2:57" s="1" customFormat="1" ht="6.95" customHeight="1">
      <c r="B34" s="26"/>
      <c r="AR34" s="26"/>
      <c r="BE34" s="173"/>
    </row>
    <row r="35" spans="2:57" s="1" customFormat="1" ht="25.9" customHeight="1">
      <c r="B35" s="26"/>
      <c r="C35" s="31"/>
      <c r="D35" s="32" t="s">
        <v>47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48</v>
      </c>
      <c r="U35" s="33"/>
      <c r="V35" s="33"/>
      <c r="W35" s="33"/>
      <c r="X35" s="176" t="s">
        <v>49</v>
      </c>
      <c r="Y35" s="177"/>
      <c r="Z35" s="177"/>
      <c r="AA35" s="177"/>
      <c r="AB35" s="177"/>
      <c r="AC35" s="33"/>
      <c r="AD35" s="33"/>
      <c r="AE35" s="33"/>
      <c r="AF35" s="33"/>
      <c r="AG35" s="33"/>
      <c r="AH35" s="33"/>
      <c r="AI35" s="33"/>
      <c r="AJ35" s="33"/>
      <c r="AK35" s="178">
        <f>SUM(AK26:AK33)</f>
        <v>0</v>
      </c>
      <c r="AL35" s="177"/>
      <c r="AM35" s="177"/>
      <c r="AN35" s="177"/>
      <c r="AO35" s="179"/>
      <c r="AP35" s="31"/>
      <c r="AQ35" s="31"/>
      <c r="AR35" s="26"/>
    </row>
    <row r="36" spans="2:57" s="1" customFormat="1" ht="6.95" customHeight="1">
      <c r="B36" s="26"/>
      <c r="AR36" s="26"/>
    </row>
    <row r="37" spans="2:57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26"/>
    </row>
    <row r="41" spans="2:57" s="1" customFormat="1" ht="6.95" customHeight="1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6"/>
    </row>
    <row r="42" spans="2:57" s="1" customFormat="1" ht="24.95" customHeight="1">
      <c r="B42" s="26"/>
      <c r="C42" s="16" t="s">
        <v>50</v>
      </c>
      <c r="AR42" s="26"/>
    </row>
    <row r="43" spans="2:57" s="1" customFormat="1" ht="6.95" customHeight="1">
      <c r="B43" s="26"/>
      <c r="AR43" s="26"/>
    </row>
    <row r="44" spans="2:57" s="1" customFormat="1" ht="12" customHeight="1">
      <c r="B44" s="26"/>
      <c r="C44" s="21" t="s">
        <v>13</v>
      </c>
      <c r="L44" s="1" t="str">
        <f>K5</f>
        <v>65419060</v>
      </c>
      <c r="AR44" s="26"/>
    </row>
    <row r="45" spans="2:57" s="3" customFormat="1" ht="36.950000000000003" customHeight="1">
      <c r="B45" s="39"/>
      <c r="C45" s="40" t="s">
        <v>16</v>
      </c>
      <c r="L45" s="188" t="str">
        <f>K6</f>
        <v>Opravné práce na trati Staňkov - Poběžovice</v>
      </c>
      <c r="M45" s="189"/>
      <c r="N45" s="189"/>
      <c r="O45" s="189"/>
      <c r="P45" s="189"/>
      <c r="Q45" s="189"/>
      <c r="R45" s="189"/>
      <c r="S45" s="189"/>
      <c r="T45" s="189"/>
      <c r="U45" s="189"/>
      <c r="V45" s="189"/>
      <c r="W45" s="189"/>
      <c r="X45" s="189"/>
      <c r="Y45" s="189"/>
      <c r="Z45" s="189"/>
      <c r="AA45" s="189"/>
      <c r="AB45" s="189"/>
      <c r="AC45" s="189"/>
      <c r="AD45" s="189"/>
      <c r="AE45" s="189"/>
      <c r="AF45" s="189"/>
      <c r="AG45" s="189"/>
      <c r="AH45" s="189"/>
      <c r="AI45" s="189"/>
      <c r="AJ45" s="189"/>
      <c r="AK45" s="189"/>
      <c r="AL45" s="189"/>
      <c r="AM45" s="189"/>
      <c r="AN45" s="189"/>
      <c r="AO45" s="189"/>
      <c r="AR45" s="39"/>
    </row>
    <row r="46" spans="2:57" s="1" customFormat="1" ht="6.95" customHeight="1">
      <c r="B46" s="26"/>
      <c r="AR46" s="26"/>
    </row>
    <row r="47" spans="2:57" s="1" customFormat="1" ht="12" customHeight="1">
      <c r="B47" s="26"/>
      <c r="C47" s="21" t="s">
        <v>20</v>
      </c>
      <c r="L47" s="41" t="str">
        <f>IF(K8="","",K8)</f>
        <v>TO Domažlice</v>
      </c>
      <c r="AI47" s="21" t="s">
        <v>22</v>
      </c>
      <c r="AM47" s="190" t="str">
        <f>IF(AN8= "","",AN8)</f>
        <v>14. 3. 2019</v>
      </c>
      <c r="AN47" s="190"/>
      <c r="AR47" s="26"/>
    </row>
    <row r="48" spans="2:57" s="1" customFormat="1" ht="6.95" customHeight="1">
      <c r="B48" s="26"/>
      <c r="AR48" s="26"/>
    </row>
    <row r="49" spans="1:91" s="1" customFormat="1" ht="13.7" customHeight="1">
      <c r="B49" s="26"/>
      <c r="C49" s="21" t="s">
        <v>24</v>
      </c>
      <c r="L49" s="1" t="str">
        <f>IF(E11= "","",E11)</f>
        <v>SŽDC s.o. - OŘ Plzeň</v>
      </c>
      <c r="AI49" s="21" t="s">
        <v>30</v>
      </c>
      <c r="AM49" s="186" t="str">
        <f>IF(E17="","",E17)</f>
        <v xml:space="preserve"> </v>
      </c>
      <c r="AN49" s="187"/>
      <c r="AO49" s="187"/>
      <c r="AP49" s="187"/>
      <c r="AR49" s="26"/>
      <c r="AS49" s="182" t="s">
        <v>51</v>
      </c>
      <c r="AT49" s="183"/>
      <c r="AU49" s="43"/>
      <c r="AV49" s="43"/>
      <c r="AW49" s="43"/>
      <c r="AX49" s="43"/>
      <c r="AY49" s="43"/>
      <c r="AZ49" s="43"/>
      <c r="BA49" s="43"/>
      <c r="BB49" s="43"/>
      <c r="BC49" s="43"/>
      <c r="BD49" s="44"/>
    </row>
    <row r="50" spans="1:91" s="1" customFormat="1" ht="13.7" customHeight="1">
      <c r="B50" s="26"/>
      <c r="C50" s="21" t="s">
        <v>28</v>
      </c>
      <c r="L50" s="1" t="str">
        <f>IF(E14= "Vyplň údaj","",E14)</f>
        <v/>
      </c>
      <c r="AI50" s="21" t="s">
        <v>33</v>
      </c>
      <c r="AM50" s="186" t="str">
        <f>IF(E20="","",E20)</f>
        <v>Jung</v>
      </c>
      <c r="AN50" s="187"/>
      <c r="AO50" s="187"/>
      <c r="AP50" s="187"/>
      <c r="AR50" s="26"/>
      <c r="AS50" s="184"/>
      <c r="AT50" s="185"/>
      <c r="AU50" s="45"/>
      <c r="AV50" s="45"/>
      <c r="AW50" s="45"/>
      <c r="AX50" s="45"/>
      <c r="AY50" s="45"/>
      <c r="AZ50" s="45"/>
      <c r="BA50" s="45"/>
      <c r="BB50" s="45"/>
      <c r="BC50" s="45"/>
      <c r="BD50" s="46"/>
    </row>
    <row r="51" spans="1:91" s="1" customFormat="1" ht="10.9" customHeight="1">
      <c r="B51" s="26"/>
      <c r="AR51" s="26"/>
      <c r="AS51" s="184"/>
      <c r="AT51" s="185"/>
      <c r="AU51" s="45"/>
      <c r="AV51" s="45"/>
      <c r="AW51" s="45"/>
      <c r="AX51" s="45"/>
      <c r="AY51" s="45"/>
      <c r="AZ51" s="45"/>
      <c r="BA51" s="45"/>
      <c r="BB51" s="45"/>
      <c r="BC51" s="45"/>
      <c r="BD51" s="46"/>
    </row>
    <row r="52" spans="1:91" s="1" customFormat="1" ht="29.25" customHeight="1">
      <c r="B52" s="26"/>
      <c r="C52" s="205" t="s">
        <v>52</v>
      </c>
      <c r="D52" s="206"/>
      <c r="E52" s="206"/>
      <c r="F52" s="206"/>
      <c r="G52" s="206"/>
      <c r="H52" s="47"/>
      <c r="I52" s="207" t="s">
        <v>53</v>
      </c>
      <c r="J52" s="206"/>
      <c r="K52" s="206"/>
      <c r="L52" s="206"/>
      <c r="M52" s="206"/>
      <c r="N52" s="206"/>
      <c r="O52" s="206"/>
      <c r="P52" s="206"/>
      <c r="Q52" s="206"/>
      <c r="R52" s="206"/>
      <c r="S52" s="206"/>
      <c r="T52" s="206"/>
      <c r="U52" s="206"/>
      <c r="V52" s="206"/>
      <c r="W52" s="206"/>
      <c r="X52" s="206"/>
      <c r="Y52" s="206"/>
      <c r="Z52" s="206"/>
      <c r="AA52" s="206"/>
      <c r="AB52" s="206"/>
      <c r="AC52" s="206"/>
      <c r="AD52" s="206"/>
      <c r="AE52" s="206"/>
      <c r="AF52" s="206"/>
      <c r="AG52" s="209" t="s">
        <v>54</v>
      </c>
      <c r="AH52" s="206"/>
      <c r="AI52" s="206"/>
      <c r="AJ52" s="206"/>
      <c r="AK52" s="206"/>
      <c r="AL52" s="206"/>
      <c r="AM52" s="206"/>
      <c r="AN52" s="207" t="s">
        <v>55</v>
      </c>
      <c r="AO52" s="206"/>
      <c r="AP52" s="208"/>
      <c r="AQ52" s="48" t="s">
        <v>56</v>
      </c>
      <c r="AR52" s="26"/>
      <c r="AS52" s="49" t="s">
        <v>57</v>
      </c>
      <c r="AT52" s="50" t="s">
        <v>58</v>
      </c>
      <c r="AU52" s="50" t="s">
        <v>59</v>
      </c>
      <c r="AV52" s="50" t="s">
        <v>60</v>
      </c>
      <c r="AW52" s="50" t="s">
        <v>61</v>
      </c>
      <c r="AX52" s="50" t="s">
        <v>62</v>
      </c>
      <c r="AY52" s="50" t="s">
        <v>63</v>
      </c>
      <c r="AZ52" s="50" t="s">
        <v>64</v>
      </c>
      <c r="BA52" s="50" t="s">
        <v>65</v>
      </c>
      <c r="BB52" s="50" t="s">
        <v>66</v>
      </c>
      <c r="BC52" s="50" t="s">
        <v>67</v>
      </c>
      <c r="BD52" s="51" t="s">
        <v>68</v>
      </c>
    </row>
    <row r="53" spans="1:91" s="1" customFormat="1" ht="10.9" customHeight="1">
      <c r="B53" s="26"/>
      <c r="AR53" s="26"/>
      <c r="AS53" s="52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4"/>
    </row>
    <row r="54" spans="1:91" s="4" customFormat="1" ht="32.450000000000003" customHeight="1">
      <c r="B54" s="53"/>
      <c r="C54" s="54" t="s">
        <v>69</v>
      </c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210">
        <f>ROUND(AG55+AG58+AG60+AG62+AG64,2)</f>
        <v>0</v>
      </c>
      <c r="AH54" s="210"/>
      <c r="AI54" s="210"/>
      <c r="AJ54" s="210"/>
      <c r="AK54" s="210"/>
      <c r="AL54" s="210"/>
      <c r="AM54" s="210"/>
      <c r="AN54" s="211">
        <f t="shared" ref="AN54:AN65" si="0">SUM(AG54,AT54)</f>
        <v>0</v>
      </c>
      <c r="AO54" s="211"/>
      <c r="AP54" s="211"/>
      <c r="AQ54" s="57" t="s">
        <v>1</v>
      </c>
      <c r="AR54" s="53"/>
      <c r="AS54" s="58">
        <f>ROUND(AS55+AS58+AS60+AS62+AS64,2)</f>
        <v>0</v>
      </c>
      <c r="AT54" s="59">
        <f t="shared" ref="AT54:AT65" si="1">ROUND(SUM(AV54:AW54),2)</f>
        <v>0</v>
      </c>
      <c r="AU54" s="60">
        <f>ROUND(AU55+AU58+AU60+AU62+AU64,5)</f>
        <v>0</v>
      </c>
      <c r="AV54" s="59">
        <f>ROUND(AZ54*L29,2)</f>
        <v>0</v>
      </c>
      <c r="AW54" s="59">
        <f>ROUND(BA54*L30,2)</f>
        <v>0</v>
      </c>
      <c r="AX54" s="59">
        <f>ROUND(BB54*L29,2)</f>
        <v>0</v>
      </c>
      <c r="AY54" s="59">
        <f>ROUND(BC54*L30,2)</f>
        <v>0</v>
      </c>
      <c r="AZ54" s="59">
        <f>ROUND(AZ55+AZ58+AZ60+AZ62+AZ64,2)</f>
        <v>0</v>
      </c>
      <c r="BA54" s="59">
        <f>ROUND(BA55+BA58+BA60+BA62+BA64,2)</f>
        <v>0</v>
      </c>
      <c r="BB54" s="59">
        <f>ROUND(BB55+BB58+BB60+BB62+BB64,2)</f>
        <v>0</v>
      </c>
      <c r="BC54" s="59">
        <f>ROUND(BC55+BC58+BC60+BC62+BC64,2)</f>
        <v>0</v>
      </c>
      <c r="BD54" s="61">
        <f>ROUND(BD55+BD58+BD60+BD62+BD64,2)</f>
        <v>0</v>
      </c>
      <c r="BS54" s="62" t="s">
        <v>70</v>
      </c>
      <c r="BT54" s="62" t="s">
        <v>71</v>
      </c>
      <c r="BU54" s="63" t="s">
        <v>72</v>
      </c>
      <c r="BV54" s="62" t="s">
        <v>73</v>
      </c>
      <c r="BW54" s="62" t="s">
        <v>4</v>
      </c>
      <c r="BX54" s="62" t="s">
        <v>74</v>
      </c>
      <c r="CL54" s="62" t="s">
        <v>1</v>
      </c>
    </row>
    <row r="55" spans="1:91" s="5" customFormat="1" ht="16.5" customHeight="1">
      <c r="B55" s="64"/>
      <c r="C55" s="65"/>
      <c r="D55" s="202" t="s">
        <v>75</v>
      </c>
      <c r="E55" s="202"/>
      <c r="F55" s="202"/>
      <c r="G55" s="202"/>
      <c r="H55" s="202"/>
      <c r="I55" s="66"/>
      <c r="J55" s="202" t="s">
        <v>76</v>
      </c>
      <c r="K55" s="202"/>
      <c r="L55" s="202"/>
      <c r="M55" s="202"/>
      <c r="N55" s="202"/>
      <c r="O55" s="202"/>
      <c r="P55" s="202"/>
      <c r="Q55" s="202"/>
      <c r="R55" s="202"/>
      <c r="S55" s="202"/>
      <c r="T55" s="202"/>
      <c r="U55" s="202"/>
      <c r="V55" s="202"/>
      <c r="W55" s="202"/>
      <c r="X55" s="202"/>
      <c r="Y55" s="202"/>
      <c r="Z55" s="202"/>
      <c r="AA55" s="202"/>
      <c r="AB55" s="202"/>
      <c r="AC55" s="202"/>
      <c r="AD55" s="202"/>
      <c r="AE55" s="202"/>
      <c r="AF55" s="202"/>
      <c r="AG55" s="204">
        <f>ROUND(SUM(AG56:AG57),2)</f>
        <v>0</v>
      </c>
      <c r="AH55" s="201"/>
      <c r="AI55" s="201"/>
      <c r="AJ55" s="201"/>
      <c r="AK55" s="201"/>
      <c r="AL55" s="201"/>
      <c r="AM55" s="201"/>
      <c r="AN55" s="200">
        <f t="shared" si="0"/>
        <v>0</v>
      </c>
      <c r="AO55" s="201"/>
      <c r="AP55" s="201"/>
      <c r="AQ55" s="67" t="s">
        <v>77</v>
      </c>
      <c r="AR55" s="64"/>
      <c r="AS55" s="68">
        <f>ROUND(SUM(AS56:AS57),2)</f>
        <v>0</v>
      </c>
      <c r="AT55" s="69">
        <f t="shared" si="1"/>
        <v>0</v>
      </c>
      <c r="AU55" s="70">
        <f>ROUND(SUM(AU56:AU57),5)</f>
        <v>0</v>
      </c>
      <c r="AV55" s="69">
        <f>ROUND(AZ55*L29,2)</f>
        <v>0</v>
      </c>
      <c r="AW55" s="69">
        <f>ROUND(BA55*L30,2)</f>
        <v>0</v>
      </c>
      <c r="AX55" s="69">
        <f>ROUND(BB55*L29,2)</f>
        <v>0</v>
      </c>
      <c r="AY55" s="69">
        <f>ROUND(BC55*L30,2)</f>
        <v>0</v>
      </c>
      <c r="AZ55" s="69">
        <f>ROUND(SUM(AZ56:AZ57),2)</f>
        <v>0</v>
      </c>
      <c r="BA55" s="69">
        <f>ROUND(SUM(BA56:BA57),2)</f>
        <v>0</v>
      </c>
      <c r="BB55" s="69">
        <f>ROUND(SUM(BB56:BB57),2)</f>
        <v>0</v>
      </c>
      <c r="BC55" s="69">
        <f>ROUND(SUM(BC56:BC57),2)</f>
        <v>0</v>
      </c>
      <c r="BD55" s="71">
        <f>ROUND(SUM(BD56:BD57),2)</f>
        <v>0</v>
      </c>
      <c r="BS55" s="72" t="s">
        <v>70</v>
      </c>
      <c r="BT55" s="72" t="s">
        <v>78</v>
      </c>
      <c r="BU55" s="72" t="s">
        <v>72</v>
      </c>
      <c r="BV55" s="72" t="s">
        <v>73</v>
      </c>
      <c r="BW55" s="72" t="s">
        <v>79</v>
      </c>
      <c r="BX55" s="72" t="s">
        <v>4</v>
      </c>
      <c r="CL55" s="72" t="s">
        <v>1</v>
      </c>
      <c r="CM55" s="72" t="s">
        <v>80</v>
      </c>
    </row>
    <row r="56" spans="1:91" s="6" customFormat="1" ht="16.5" customHeight="1">
      <c r="A56" s="73" t="s">
        <v>81</v>
      </c>
      <c r="B56" s="74"/>
      <c r="C56" s="75"/>
      <c r="D56" s="75"/>
      <c r="E56" s="203" t="s">
        <v>82</v>
      </c>
      <c r="F56" s="203"/>
      <c r="G56" s="203"/>
      <c r="H56" s="203"/>
      <c r="I56" s="203"/>
      <c r="J56" s="75"/>
      <c r="K56" s="203" t="s">
        <v>83</v>
      </c>
      <c r="L56" s="203"/>
      <c r="M56" s="203"/>
      <c r="N56" s="203"/>
      <c r="O56" s="203"/>
      <c r="P56" s="203"/>
      <c r="Q56" s="203"/>
      <c r="R56" s="203"/>
      <c r="S56" s="203"/>
      <c r="T56" s="203"/>
      <c r="U56" s="203"/>
      <c r="V56" s="203"/>
      <c r="W56" s="203"/>
      <c r="X56" s="203"/>
      <c r="Y56" s="203"/>
      <c r="Z56" s="203"/>
      <c r="AA56" s="203"/>
      <c r="AB56" s="203"/>
      <c r="AC56" s="203"/>
      <c r="AD56" s="203"/>
      <c r="AE56" s="203"/>
      <c r="AF56" s="203"/>
      <c r="AG56" s="198">
        <f>'SO 1.1 -  km 0,165 - 2,073'!J32</f>
        <v>0</v>
      </c>
      <c r="AH56" s="199"/>
      <c r="AI56" s="199"/>
      <c r="AJ56" s="199"/>
      <c r="AK56" s="199"/>
      <c r="AL56" s="199"/>
      <c r="AM56" s="199"/>
      <c r="AN56" s="198">
        <f t="shared" si="0"/>
        <v>0</v>
      </c>
      <c r="AO56" s="199"/>
      <c r="AP56" s="199"/>
      <c r="AQ56" s="76" t="s">
        <v>84</v>
      </c>
      <c r="AR56" s="74"/>
      <c r="AS56" s="77">
        <v>0</v>
      </c>
      <c r="AT56" s="78">
        <f t="shared" si="1"/>
        <v>0</v>
      </c>
      <c r="AU56" s="79">
        <f>'SO 1.1 -  km 0,165 - 2,073'!P85</f>
        <v>0</v>
      </c>
      <c r="AV56" s="78">
        <f>'SO 1.1 -  km 0,165 - 2,073'!J35</f>
        <v>0</v>
      </c>
      <c r="AW56" s="78">
        <f>'SO 1.1 -  km 0,165 - 2,073'!J36</f>
        <v>0</v>
      </c>
      <c r="AX56" s="78">
        <f>'SO 1.1 -  km 0,165 - 2,073'!J37</f>
        <v>0</v>
      </c>
      <c r="AY56" s="78">
        <f>'SO 1.1 -  km 0,165 - 2,073'!J38</f>
        <v>0</v>
      </c>
      <c r="AZ56" s="78">
        <f>'SO 1.1 -  km 0,165 - 2,073'!F35</f>
        <v>0</v>
      </c>
      <c r="BA56" s="78">
        <f>'SO 1.1 -  km 0,165 - 2,073'!F36</f>
        <v>0</v>
      </c>
      <c r="BB56" s="78">
        <f>'SO 1.1 -  km 0,165 - 2,073'!F37</f>
        <v>0</v>
      </c>
      <c r="BC56" s="78">
        <f>'SO 1.1 -  km 0,165 - 2,073'!F38</f>
        <v>0</v>
      </c>
      <c r="BD56" s="80">
        <f>'SO 1.1 -  km 0,165 - 2,073'!F39</f>
        <v>0</v>
      </c>
      <c r="BT56" s="81" t="s">
        <v>80</v>
      </c>
      <c r="BV56" s="81" t="s">
        <v>73</v>
      </c>
      <c r="BW56" s="81" t="s">
        <v>85</v>
      </c>
      <c r="BX56" s="81" t="s">
        <v>79</v>
      </c>
      <c r="CL56" s="81" t="s">
        <v>1</v>
      </c>
    </row>
    <row r="57" spans="1:91" s="6" customFormat="1" ht="16.5" customHeight="1">
      <c r="A57" s="73" t="s">
        <v>81</v>
      </c>
      <c r="B57" s="74"/>
      <c r="C57" s="75"/>
      <c r="D57" s="75"/>
      <c r="E57" s="203" t="s">
        <v>86</v>
      </c>
      <c r="F57" s="203"/>
      <c r="G57" s="203"/>
      <c r="H57" s="203"/>
      <c r="I57" s="203"/>
      <c r="J57" s="75"/>
      <c r="K57" s="203" t="s">
        <v>87</v>
      </c>
      <c r="L57" s="203"/>
      <c r="M57" s="203"/>
      <c r="N57" s="203"/>
      <c r="O57" s="203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  <c r="AC57" s="203"/>
      <c r="AD57" s="203"/>
      <c r="AE57" s="203"/>
      <c r="AF57" s="203"/>
      <c r="AG57" s="198">
        <f>'SO 1.2 - Výhybka č. 20 + ...'!J32</f>
        <v>0</v>
      </c>
      <c r="AH57" s="199"/>
      <c r="AI57" s="199"/>
      <c r="AJ57" s="199"/>
      <c r="AK57" s="199"/>
      <c r="AL57" s="199"/>
      <c r="AM57" s="199"/>
      <c r="AN57" s="198">
        <f t="shared" si="0"/>
        <v>0</v>
      </c>
      <c r="AO57" s="199"/>
      <c r="AP57" s="199"/>
      <c r="AQ57" s="76" t="s">
        <v>84</v>
      </c>
      <c r="AR57" s="74"/>
      <c r="AS57" s="77">
        <v>0</v>
      </c>
      <c r="AT57" s="78">
        <f t="shared" si="1"/>
        <v>0</v>
      </c>
      <c r="AU57" s="79">
        <f>'SO 1.2 - Výhybka č. 20 + ...'!P85</f>
        <v>0</v>
      </c>
      <c r="AV57" s="78">
        <f>'SO 1.2 - Výhybka č. 20 + ...'!J35</f>
        <v>0</v>
      </c>
      <c r="AW57" s="78">
        <f>'SO 1.2 - Výhybka č. 20 + ...'!J36</f>
        <v>0</v>
      </c>
      <c r="AX57" s="78">
        <f>'SO 1.2 - Výhybka č. 20 + ...'!J37</f>
        <v>0</v>
      </c>
      <c r="AY57" s="78">
        <f>'SO 1.2 - Výhybka č. 20 + ...'!J38</f>
        <v>0</v>
      </c>
      <c r="AZ57" s="78">
        <f>'SO 1.2 - Výhybka č. 20 + ...'!F35</f>
        <v>0</v>
      </c>
      <c r="BA57" s="78">
        <f>'SO 1.2 - Výhybka č. 20 + ...'!F36</f>
        <v>0</v>
      </c>
      <c r="BB57" s="78">
        <f>'SO 1.2 - Výhybka č. 20 + ...'!F37</f>
        <v>0</v>
      </c>
      <c r="BC57" s="78">
        <f>'SO 1.2 - Výhybka č. 20 + ...'!F38</f>
        <v>0</v>
      </c>
      <c r="BD57" s="80">
        <f>'SO 1.2 - Výhybka č. 20 + ...'!F39</f>
        <v>0</v>
      </c>
      <c r="BT57" s="81" t="s">
        <v>80</v>
      </c>
      <c r="BV57" s="81" t="s">
        <v>73</v>
      </c>
      <c r="BW57" s="81" t="s">
        <v>88</v>
      </c>
      <c r="BX57" s="81" t="s">
        <v>79</v>
      </c>
      <c r="CL57" s="81" t="s">
        <v>1</v>
      </c>
    </row>
    <row r="58" spans="1:91" s="5" customFormat="1" ht="16.5" customHeight="1">
      <c r="B58" s="64"/>
      <c r="C58" s="65"/>
      <c r="D58" s="202" t="s">
        <v>89</v>
      </c>
      <c r="E58" s="202"/>
      <c r="F58" s="202"/>
      <c r="G58" s="202"/>
      <c r="H58" s="202"/>
      <c r="I58" s="66"/>
      <c r="J58" s="202" t="s">
        <v>90</v>
      </c>
      <c r="K58" s="202"/>
      <c r="L58" s="202"/>
      <c r="M58" s="202"/>
      <c r="N58" s="202"/>
      <c r="O58" s="202"/>
      <c r="P58" s="202"/>
      <c r="Q58" s="202"/>
      <c r="R58" s="202"/>
      <c r="S58" s="202"/>
      <c r="T58" s="202"/>
      <c r="U58" s="202"/>
      <c r="V58" s="202"/>
      <c r="W58" s="202"/>
      <c r="X58" s="202"/>
      <c r="Y58" s="202"/>
      <c r="Z58" s="202"/>
      <c r="AA58" s="202"/>
      <c r="AB58" s="202"/>
      <c r="AC58" s="202"/>
      <c r="AD58" s="202"/>
      <c r="AE58" s="202"/>
      <c r="AF58" s="202"/>
      <c r="AG58" s="204">
        <f>ROUND(AG59,2)</f>
        <v>0</v>
      </c>
      <c r="AH58" s="201"/>
      <c r="AI58" s="201"/>
      <c r="AJ58" s="201"/>
      <c r="AK58" s="201"/>
      <c r="AL58" s="201"/>
      <c r="AM58" s="201"/>
      <c r="AN58" s="200">
        <f t="shared" si="0"/>
        <v>0</v>
      </c>
      <c r="AO58" s="201"/>
      <c r="AP58" s="201"/>
      <c r="AQ58" s="67" t="s">
        <v>77</v>
      </c>
      <c r="AR58" s="64"/>
      <c r="AS58" s="68">
        <f>ROUND(AS59,2)</f>
        <v>0</v>
      </c>
      <c r="AT58" s="69">
        <f t="shared" si="1"/>
        <v>0</v>
      </c>
      <c r="AU58" s="70">
        <f>ROUND(AU59,5)</f>
        <v>0</v>
      </c>
      <c r="AV58" s="69">
        <f>ROUND(AZ58*L29,2)</f>
        <v>0</v>
      </c>
      <c r="AW58" s="69">
        <f>ROUND(BA58*L30,2)</f>
        <v>0</v>
      </c>
      <c r="AX58" s="69">
        <f>ROUND(BB58*L29,2)</f>
        <v>0</v>
      </c>
      <c r="AY58" s="69">
        <f>ROUND(BC58*L30,2)</f>
        <v>0</v>
      </c>
      <c r="AZ58" s="69">
        <f>ROUND(AZ59,2)</f>
        <v>0</v>
      </c>
      <c r="BA58" s="69">
        <f>ROUND(BA59,2)</f>
        <v>0</v>
      </c>
      <c r="BB58" s="69">
        <f>ROUND(BB59,2)</f>
        <v>0</v>
      </c>
      <c r="BC58" s="69">
        <f>ROUND(BC59,2)</f>
        <v>0</v>
      </c>
      <c r="BD58" s="71">
        <f>ROUND(BD59,2)</f>
        <v>0</v>
      </c>
      <c r="BS58" s="72" t="s">
        <v>70</v>
      </c>
      <c r="BT58" s="72" t="s">
        <v>78</v>
      </c>
      <c r="BU58" s="72" t="s">
        <v>72</v>
      </c>
      <c r="BV58" s="72" t="s">
        <v>73</v>
      </c>
      <c r="BW58" s="72" t="s">
        <v>91</v>
      </c>
      <c r="BX58" s="72" t="s">
        <v>4</v>
      </c>
      <c r="CL58" s="72" t="s">
        <v>1</v>
      </c>
      <c r="CM58" s="72" t="s">
        <v>80</v>
      </c>
    </row>
    <row r="59" spans="1:91" s="6" customFormat="1" ht="16.5" customHeight="1">
      <c r="A59" s="73" t="s">
        <v>81</v>
      </c>
      <c r="B59" s="74"/>
      <c r="C59" s="75"/>
      <c r="D59" s="75"/>
      <c r="E59" s="203" t="s">
        <v>92</v>
      </c>
      <c r="F59" s="203"/>
      <c r="G59" s="203"/>
      <c r="H59" s="203"/>
      <c r="I59" s="203"/>
      <c r="J59" s="75"/>
      <c r="K59" s="203" t="s">
        <v>93</v>
      </c>
      <c r="L59" s="203"/>
      <c r="M59" s="203"/>
      <c r="N59" s="203"/>
      <c r="O59" s="203"/>
      <c r="P59" s="203"/>
      <c r="Q59" s="203"/>
      <c r="R59" s="203"/>
      <c r="S59" s="203"/>
      <c r="T59" s="203"/>
      <c r="U59" s="203"/>
      <c r="V59" s="203"/>
      <c r="W59" s="203"/>
      <c r="X59" s="203"/>
      <c r="Y59" s="203"/>
      <c r="Z59" s="203"/>
      <c r="AA59" s="203"/>
      <c r="AB59" s="203"/>
      <c r="AC59" s="203"/>
      <c r="AD59" s="203"/>
      <c r="AE59" s="203"/>
      <c r="AF59" s="203"/>
      <c r="AG59" s="198">
        <f>'SO 2.1 - Výměna KL, pražc...'!J32</f>
        <v>0</v>
      </c>
      <c r="AH59" s="199"/>
      <c r="AI59" s="199"/>
      <c r="AJ59" s="199"/>
      <c r="AK59" s="199"/>
      <c r="AL59" s="199"/>
      <c r="AM59" s="199"/>
      <c r="AN59" s="198">
        <f t="shared" si="0"/>
        <v>0</v>
      </c>
      <c r="AO59" s="199"/>
      <c r="AP59" s="199"/>
      <c r="AQ59" s="76" t="s">
        <v>84</v>
      </c>
      <c r="AR59" s="74"/>
      <c r="AS59" s="77">
        <v>0</v>
      </c>
      <c r="AT59" s="78">
        <f t="shared" si="1"/>
        <v>0</v>
      </c>
      <c r="AU59" s="79">
        <f>'SO 2.1 - Výměna KL, pražc...'!P85</f>
        <v>0</v>
      </c>
      <c r="AV59" s="78">
        <f>'SO 2.1 - Výměna KL, pražc...'!J35</f>
        <v>0</v>
      </c>
      <c r="AW59" s="78">
        <f>'SO 2.1 - Výměna KL, pražc...'!J36</f>
        <v>0</v>
      </c>
      <c r="AX59" s="78">
        <f>'SO 2.1 - Výměna KL, pražc...'!J37</f>
        <v>0</v>
      </c>
      <c r="AY59" s="78">
        <f>'SO 2.1 - Výměna KL, pražc...'!J38</f>
        <v>0</v>
      </c>
      <c r="AZ59" s="78">
        <f>'SO 2.1 - Výměna KL, pražc...'!F35</f>
        <v>0</v>
      </c>
      <c r="BA59" s="78">
        <f>'SO 2.1 - Výměna KL, pražc...'!F36</f>
        <v>0</v>
      </c>
      <c r="BB59" s="78">
        <f>'SO 2.1 - Výměna KL, pražc...'!F37</f>
        <v>0</v>
      </c>
      <c r="BC59" s="78">
        <f>'SO 2.1 - Výměna KL, pražc...'!F38</f>
        <v>0</v>
      </c>
      <c r="BD59" s="80">
        <f>'SO 2.1 - Výměna KL, pražc...'!F39</f>
        <v>0</v>
      </c>
      <c r="BT59" s="81" t="s">
        <v>80</v>
      </c>
      <c r="BV59" s="81" t="s">
        <v>73</v>
      </c>
      <c r="BW59" s="81" t="s">
        <v>94</v>
      </c>
      <c r="BX59" s="81" t="s">
        <v>91</v>
      </c>
      <c r="CL59" s="81" t="s">
        <v>1</v>
      </c>
    </row>
    <row r="60" spans="1:91" s="5" customFormat="1" ht="16.5" customHeight="1">
      <c r="B60" s="64"/>
      <c r="C60" s="65"/>
      <c r="D60" s="202" t="s">
        <v>95</v>
      </c>
      <c r="E60" s="202"/>
      <c r="F60" s="202"/>
      <c r="G60" s="202"/>
      <c r="H60" s="202"/>
      <c r="I60" s="66"/>
      <c r="J60" s="202" t="s">
        <v>96</v>
      </c>
      <c r="K60" s="202"/>
      <c r="L60" s="202"/>
      <c r="M60" s="202"/>
      <c r="N60" s="202"/>
      <c r="O60" s="202"/>
      <c r="P60" s="202"/>
      <c r="Q60" s="202"/>
      <c r="R60" s="202"/>
      <c r="S60" s="202"/>
      <c r="T60" s="202"/>
      <c r="U60" s="202"/>
      <c r="V60" s="202"/>
      <c r="W60" s="202"/>
      <c r="X60" s="202"/>
      <c r="Y60" s="202"/>
      <c r="Z60" s="202"/>
      <c r="AA60" s="202"/>
      <c r="AB60" s="202"/>
      <c r="AC60" s="202"/>
      <c r="AD60" s="202"/>
      <c r="AE60" s="202"/>
      <c r="AF60" s="202"/>
      <c r="AG60" s="204">
        <f>ROUND(AG61,2)</f>
        <v>0</v>
      </c>
      <c r="AH60" s="201"/>
      <c r="AI60" s="201"/>
      <c r="AJ60" s="201"/>
      <c r="AK60" s="201"/>
      <c r="AL60" s="201"/>
      <c r="AM60" s="201"/>
      <c r="AN60" s="200">
        <f t="shared" si="0"/>
        <v>0</v>
      </c>
      <c r="AO60" s="201"/>
      <c r="AP60" s="201"/>
      <c r="AQ60" s="67" t="s">
        <v>77</v>
      </c>
      <c r="AR60" s="64"/>
      <c r="AS60" s="68">
        <f>ROUND(AS61,2)</f>
        <v>0</v>
      </c>
      <c r="AT60" s="69">
        <f t="shared" si="1"/>
        <v>0</v>
      </c>
      <c r="AU60" s="70">
        <f>ROUND(AU61,5)</f>
        <v>0</v>
      </c>
      <c r="AV60" s="69">
        <f>ROUND(AZ60*L29,2)</f>
        <v>0</v>
      </c>
      <c r="AW60" s="69">
        <f>ROUND(BA60*L30,2)</f>
        <v>0</v>
      </c>
      <c r="AX60" s="69">
        <f>ROUND(BB60*L29,2)</f>
        <v>0</v>
      </c>
      <c r="AY60" s="69">
        <f>ROUND(BC60*L30,2)</f>
        <v>0</v>
      </c>
      <c r="AZ60" s="69">
        <f>ROUND(AZ61,2)</f>
        <v>0</v>
      </c>
      <c r="BA60" s="69">
        <f>ROUND(BA61,2)</f>
        <v>0</v>
      </c>
      <c r="BB60" s="69">
        <f>ROUND(BB61,2)</f>
        <v>0</v>
      </c>
      <c r="BC60" s="69">
        <f>ROUND(BC61,2)</f>
        <v>0</v>
      </c>
      <c r="BD60" s="71">
        <f>ROUND(BD61,2)</f>
        <v>0</v>
      </c>
      <c r="BS60" s="72" t="s">
        <v>70</v>
      </c>
      <c r="BT60" s="72" t="s">
        <v>78</v>
      </c>
      <c r="BU60" s="72" t="s">
        <v>72</v>
      </c>
      <c r="BV60" s="72" t="s">
        <v>73</v>
      </c>
      <c r="BW60" s="72" t="s">
        <v>97</v>
      </c>
      <c r="BX60" s="72" t="s">
        <v>4</v>
      </c>
      <c r="CL60" s="72" t="s">
        <v>1</v>
      </c>
      <c r="CM60" s="72" t="s">
        <v>80</v>
      </c>
    </row>
    <row r="61" spans="1:91" s="6" customFormat="1" ht="16.5" customHeight="1">
      <c r="A61" s="73" t="s">
        <v>81</v>
      </c>
      <c r="B61" s="74"/>
      <c r="C61" s="75"/>
      <c r="D61" s="75"/>
      <c r="E61" s="203" t="s">
        <v>98</v>
      </c>
      <c r="F61" s="203"/>
      <c r="G61" s="203"/>
      <c r="H61" s="203"/>
      <c r="I61" s="203"/>
      <c r="J61" s="75"/>
      <c r="K61" s="203" t="s">
        <v>99</v>
      </c>
      <c r="L61" s="203"/>
      <c r="M61" s="203"/>
      <c r="N61" s="203"/>
      <c r="O61" s="203"/>
      <c r="P61" s="203"/>
      <c r="Q61" s="203"/>
      <c r="R61" s="203"/>
      <c r="S61" s="203"/>
      <c r="T61" s="203"/>
      <c r="U61" s="203"/>
      <c r="V61" s="203"/>
      <c r="W61" s="203"/>
      <c r="X61" s="203"/>
      <c r="Y61" s="203"/>
      <c r="Z61" s="203"/>
      <c r="AA61" s="203"/>
      <c r="AB61" s="203"/>
      <c r="AC61" s="203"/>
      <c r="AD61" s="203"/>
      <c r="AE61" s="203"/>
      <c r="AF61" s="203"/>
      <c r="AG61" s="198">
        <f>'SO 3.1 - Km 2,262 - 2,500'!J32</f>
        <v>0</v>
      </c>
      <c r="AH61" s="199"/>
      <c r="AI61" s="199"/>
      <c r="AJ61" s="199"/>
      <c r="AK61" s="199"/>
      <c r="AL61" s="199"/>
      <c r="AM61" s="199"/>
      <c r="AN61" s="198">
        <f t="shared" si="0"/>
        <v>0</v>
      </c>
      <c r="AO61" s="199"/>
      <c r="AP61" s="199"/>
      <c r="AQ61" s="76" t="s">
        <v>84</v>
      </c>
      <c r="AR61" s="74"/>
      <c r="AS61" s="77">
        <v>0</v>
      </c>
      <c r="AT61" s="78">
        <f t="shared" si="1"/>
        <v>0</v>
      </c>
      <c r="AU61" s="79">
        <f>'SO 3.1 - Km 2,262 - 2,500'!P85</f>
        <v>0</v>
      </c>
      <c r="AV61" s="78">
        <f>'SO 3.1 - Km 2,262 - 2,500'!J35</f>
        <v>0</v>
      </c>
      <c r="AW61" s="78">
        <f>'SO 3.1 - Km 2,262 - 2,500'!J36</f>
        <v>0</v>
      </c>
      <c r="AX61" s="78">
        <f>'SO 3.1 - Km 2,262 - 2,500'!J37</f>
        <v>0</v>
      </c>
      <c r="AY61" s="78">
        <f>'SO 3.1 - Km 2,262 - 2,500'!J38</f>
        <v>0</v>
      </c>
      <c r="AZ61" s="78">
        <f>'SO 3.1 - Km 2,262 - 2,500'!F35</f>
        <v>0</v>
      </c>
      <c r="BA61" s="78">
        <f>'SO 3.1 - Km 2,262 - 2,500'!F36</f>
        <v>0</v>
      </c>
      <c r="BB61" s="78">
        <f>'SO 3.1 - Km 2,262 - 2,500'!F37</f>
        <v>0</v>
      </c>
      <c r="BC61" s="78">
        <f>'SO 3.1 - Km 2,262 - 2,500'!F38</f>
        <v>0</v>
      </c>
      <c r="BD61" s="80">
        <f>'SO 3.1 - Km 2,262 - 2,500'!F39</f>
        <v>0</v>
      </c>
      <c r="BT61" s="81" t="s">
        <v>80</v>
      </c>
      <c r="BV61" s="81" t="s">
        <v>73</v>
      </c>
      <c r="BW61" s="81" t="s">
        <v>100</v>
      </c>
      <c r="BX61" s="81" t="s">
        <v>97</v>
      </c>
      <c r="CL61" s="81" t="s">
        <v>1</v>
      </c>
    </row>
    <row r="62" spans="1:91" s="5" customFormat="1" ht="16.5" customHeight="1">
      <c r="B62" s="64"/>
      <c r="C62" s="65"/>
      <c r="D62" s="202" t="s">
        <v>101</v>
      </c>
      <c r="E62" s="202"/>
      <c r="F62" s="202"/>
      <c r="G62" s="202"/>
      <c r="H62" s="202"/>
      <c r="I62" s="66"/>
      <c r="J62" s="202" t="s">
        <v>102</v>
      </c>
      <c r="K62" s="202"/>
      <c r="L62" s="202"/>
      <c r="M62" s="202"/>
      <c r="N62" s="202"/>
      <c r="O62" s="202"/>
      <c r="P62" s="202"/>
      <c r="Q62" s="202"/>
      <c r="R62" s="202"/>
      <c r="S62" s="202"/>
      <c r="T62" s="202"/>
      <c r="U62" s="202"/>
      <c r="V62" s="202"/>
      <c r="W62" s="202"/>
      <c r="X62" s="202"/>
      <c r="Y62" s="202"/>
      <c r="Z62" s="202"/>
      <c r="AA62" s="202"/>
      <c r="AB62" s="202"/>
      <c r="AC62" s="202"/>
      <c r="AD62" s="202"/>
      <c r="AE62" s="202"/>
      <c r="AF62" s="202"/>
      <c r="AG62" s="204">
        <f>ROUND(AG63,2)</f>
        <v>0</v>
      </c>
      <c r="AH62" s="201"/>
      <c r="AI62" s="201"/>
      <c r="AJ62" s="201"/>
      <c r="AK62" s="201"/>
      <c r="AL62" s="201"/>
      <c r="AM62" s="201"/>
      <c r="AN62" s="200">
        <f t="shared" si="0"/>
        <v>0</v>
      </c>
      <c r="AO62" s="201"/>
      <c r="AP62" s="201"/>
      <c r="AQ62" s="67" t="s">
        <v>77</v>
      </c>
      <c r="AR62" s="64"/>
      <c r="AS62" s="68">
        <f>ROUND(AS63,2)</f>
        <v>0</v>
      </c>
      <c r="AT62" s="69">
        <f t="shared" si="1"/>
        <v>0</v>
      </c>
      <c r="AU62" s="70">
        <f>ROUND(AU63,5)</f>
        <v>0</v>
      </c>
      <c r="AV62" s="69">
        <f>ROUND(AZ62*L29,2)</f>
        <v>0</v>
      </c>
      <c r="AW62" s="69">
        <f>ROUND(BA62*L30,2)</f>
        <v>0</v>
      </c>
      <c r="AX62" s="69">
        <f>ROUND(BB62*L29,2)</f>
        <v>0</v>
      </c>
      <c r="AY62" s="69">
        <f>ROUND(BC62*L30,2)</f>
        <v>0</v>
      </c>
      <c r="AZ62" s="69">
        <f>ROUND(AZ63,2)</f>
        <v>0</v>
      </c>
      <c r="BA62" s="69">
        <f>ROUND(BA63,2)</f>
        <v>0</v>
      </c>
      <c r="BB62" s="69">
        <f>ROUND(BB63,2)</f>
        <v>0</v>
      </c>
      <c r="BC62" s="69">
        <f>ROUND(BC63,2)</f>
        <v>0</v>
      </c>
      <c r="BD62" s="71">
        <f>ROUND(BD63,2)</f>
        <v>0</v>
      </c>
      <c r="BS62" s="72" t="s">
        <v>70</v>
      </c>
      <c r="BT62" s="72" t="s">
        <v>78</v>
      </c>
      <c r="BU62" s="72" t="s">
        <v>72</v>
      </c>
      <c r="BV62" s="72" t="s">
        <v>73</v>
      </c>
      <c r="BW62" s="72" t="s">
        <v>103</v>
      </c>
      <c r="BX62" s="72" t="s">
        <v>4</v>
      </c>
      <c r="CL62" s="72" t="s">
        <v>1</v>
      </c>
      <c r="CM62" s="72" t="s">
        <v>80</v>
      </c>
    </row>
    <row r="63" spans="1:91" s="6" customFormat="1" ht="16.5" customHeight="1">
      <c r="A63" s="73" t="s">
        <v>81</v>
      </c>
      <c r="B63" s="74"/>
      <c r="C63" s="75"/>
      <c r="D63" s="75"/>
      <c r="E63" s="203" t="s">
        <v>104</v>
      </c>
      <c r="F63" s="203"/>
      <c r="G63" s="203"/>
      <c r="H63" s="203"/>
      <c r="I63" s="203"/>
      <c r="J63" s="75"/>
      <c r="K63" s="203" t="s">
        <v>102</v>
      </c>
      <c r="L63" s="203"/>
      <c r="M63" s="203"/>
      <c r="N63" s="203"/>
      <c r="O63" s="203"/>
      <c r="P63" s="203"/>
      <c r="Q63" s="203"/>
      <c r="R63" s="203"/>
      <c r="S63" s="203"/>
      <c r="T63" s="203"/>
      <c r="U63" s="203"/>
      <c r="V63" s="203"/>
      <c r="W63" s="203"/>
      <c r="X63" s="203"/>
      <c r="Y63" s="203"/>
      <c r="Z63" s="203"/>
      <c r="AA63" s="203"/>
      <c r="AB63" s="203"/>
      <c r="AC63" s="203"/>
      <c r="AD63" s="203"/>
      <c r="AE63" s="203"/>
      <c r="AF63" s="203"/>
      <c r="AG63" s="198">
        <f>'SO 4.1 - Materiál objedna...'!J32</f>
        <v>0</v>
      </c>
      <c r="AH63" s="199"/>
      <c r="AI63" s="199"/>
      <c r="AJ63" s="199"/>
      <c r="AK63" s="199"/>
      <c r="AL63" s="199"/>
      <c r="AM63" s="199"/>
      <c r="AN63" s="198">
        <f t="shared" si="0"/>
        <v>0</v>
      </c>
      <c r="AO63" s="199"/>
      <c r="AP63" s="199"/>
      <c r="AQ63" s="76" t="s">
        <v>84</v>
      </c>
      <c r="AR63" s="74"/>
      <c r="AS63" s="77">
        <v>0</v>
      </c>
      <c r="AT63" s="78">
        <f t="shared" si="1"/>
        <v>0</v>
      </c>
      <c r="AU63" s="79">
        <f>'SO 4.1 - Materiál objedna...'!P85</f>
        <v>0</v>
      </c>
      <c r="AV63" s="78">
        <f>'SO 4.1 - Materiál objedna...'!J35</f>
        <v>0</v>
      </c>
      <c r="AW63" s="78">
        <f>'SO 4.1 - Materiál objedna...'!J36</f>
        <v>0</v>
      </c>
      <c r="AX63" s="78">
        <f>'SO 4.1 - Materiál objedna...'!J37</f>
        <v>0</v>
      </c>
      <c r="AY63" s="78">
        <f>'SO 4.1 - Materiál objedna...'!J38</f>
        <v>0</v>
      </c>
      <c r="AZ63" s="78">
        <f>'SO 4.1 - Materiál objedna...'!F35</f>
        <v>0</v>
      </c>
      <c r="BA63" s="78">
        <f>'SO 4.1 - Materiál objedna...'!F36</f>
        <v>0</v>
      </c>
      <c r="BB63" s="78">
        <f>'SO 4.1 - Materiál objedna...'!F37</f>
        <v>0</v>
      </c>
      <c r="BC63" s="78">
        <f>'SO 4.1 - Materiál objedna...'!F38</f>
        <v>0</v>
      </c>
      <c r="BD63" s="80">
        <f>'SO 4.1 - Materiál objedna...'!F39</f>
        <v>0</v>
      </c>
      <c r="BT63" s="81" t="s">
        <v>80</v>
      </c>
      <c r="BV63" s="81" t="s">
        <v>73</v>
      </c>
      <c r="BW63" s="81" t="s">
        <v>105</v>
      </c>
      <c r="BX63" s="81" t="s">
        <v>103</v>
      </c>
      <c r="CL63" s="81" t="s">
        <v>1</v>
      </c>
    </row>
    <row r="64" spans="1:91" s="5" customFormat="1" ht="16.5" customHeight="1">
      <c r="B64" s="64"/>
      <c r="C64" s="65"/>
      <c r="D64" s="202" t="s">
        <v>106</v>
      </c>
      <c r="E64" s="202"/>
      <c r="F64" s="202"/>
      <c r="G64" s="202"/>
      <c r="H64" s="202"/>
      <c r="I64" s="66"/>
      <c r="J64" s="202" t="s">
        <v>107</v>
      </c>
      <c r="K64" s="202"/>
      <c r="L64" s="202"/>
      <c r="M64" s="202"/>
      <c r="N64" s="202"/>
      <c r="O64" s="202"/>
      <c r="P64" s="202"/>
      <c r="Q64" s="202"/>
      <c r="R64" s="202"/>
      <c r="S64" s="202"/>
      <c r="T64" s="202"/>
      <c r="U64" s="202"/>
      <c r="V64" s="202"/>
      <c r="W64" s="202"/>
      <c r="X64" s="202"/>
      <c r="Y64" s="202"/>
      <c r="Z64" s="202"/>
      <c r="AA64" s="202"/>
      <c r="AB64" s="202"/>
      <c r="AC64" s="202"/>
      <c r="AD64" s="202"/>
      <c r="AE64" s="202"/>
      <c r="AF64" s="202"/>
      <c r="AG64" s="204">
        <f>ROUND(AG65,2)</f>
        <v>0</v>
      </c>
      <c r="AH64" s="201"/>
      <c r="AI64" s="201"/>
      <c r="AJ64" s="201"/>
      <c r="AK64" s="201"/>
      <c r="AL64" s="201"/>
      <c r="AM64" s="201"/>
      <c r="AN64" s="200">
        <f t="shared" si="0"/>
        <v>0</v>
      </c>
      <c r="AO64" s="201"/>
      <c r="AP64" s="201"/>
      <c r="AQ64" s="67" t="s">
        <v>77</v>
      </c>
      <c r="AR64" s="64"/>
      <c r="AS64" s="68">
        <f>ROUND(AS65,2)</f>
        <v>0</v>
      </c>
      <c r="AT64" s="69">
        <f t="shared" si="1"/>
        <v>0</v>
      </c>
      <c r="AU64" s="70">
        <f>ROUND(AU65,5)</f>
        <v>0</v>
      </c>
      <c r="AV64" s="69">
        <f>ROUND(AZ64*L29,2)</f>
        <v>0</v>
      </c>
      <c r="AW64" s="69">
        <f>ROUND(BA64*L30,2)</f>
        <v>0</v>
      </c>
      <c r="AX64" s="69">
        <f>ROUND(BB64*L29,2)</f>
        <v>0</v>
      </c>
      <c r="AY64" s="69">
        <f>ROUND(BC64*L30,2)</f>
        <v>0</v>
      </c>
      <c r="AZ64" s="69">
        <f>ROUND(AZ65,2)</f>
        <v>0</v>
      </c>
      <c r="BA64" s="69">
        <f>ROUND(BA65,2)</f>
        <v>0</v>
      </c>
      <c r="BB64" s="69">
        <f>ROUND(BB65,2)</f>
        <v>0</v>
      </c>
      <c r="BC64" s="69">
        <f>ROUND(BC65,2)</f>
        <v>0</v>
      </c>
      <c r="BD64" s="71">
        <f>ROUND(BD65,2)</f>
        <v>0</v>
      </c>
      <c r="BS64" s="72" t="s">
        <v>70</v>
      </c>
      <c r="BT64" s="72" t="s">
        <v>78</v>
      </c>
      <c r="BU64" s="72" t="s">
        <v>72</v>
      </c>
      <c r="BV64" s="72" t="s">
        <v>73</v>
      </c>
      <c r="BW64" s="72" t="s">
        <v>108</v>
      </c>
      <c r="BX64" s="72" t="s">
        <v>4</v>
      </c>
      <c r="CL64" s="72" t="s">
        <v>1</v>
      </c>
      <c r="CM64" s="72" t="s">
        <v>80</v>
      </c>
    </row>
    <row r="65" spans="1:90" s="6" customFormat="1" ht="16.5" customHeight="1">
      <c r="A65" s="73" t="s">
        <v>81</v>
      </c>
      <c r="B65" s="74"/>
      <c r="C65" s="75"/>
      <c r="D65" s="75"/>
      <c r="E65" s="203" t="s">
        <v>109</v>
      </c>
      <c r="F65" s="203"/>
      <c r="G65" s="203"/>
      <c r="H65" s="203"/>
      <c r="I65" s="203"/>
      <c r="J65" s="75"/>
      <c r="K65" s="203" t="s">
        <v>107</v>
      </c>
      <c r="L65" s="203"/>
      <c r="M65" s="203"/>
      <c r="N65" s="203"/>
      <c r="O65" s="203"/>
      <c r="P65" s="203"/>
      <c r="Q65" s="203"/>
      <c r="R65" s="203"/>
      <c r="S65" s="203"/>
      <c r="T65" s="203"/>
      <c r="U65" s="203"/>
      <c r="V65" s="203"/>
      <c r="W65" s="203"/>
      <c r="X65" s="203"/>
      <c r="Y65" s="203"/>
      <c r="Z65" s="203"/>
      <c r="AA65" s="203"/>
      <c r="AB65" s="203"/>
      <c r="AC65" s="203"/>
      <c r="AD65" s="203"/>
      <c r="AE65" s="203"/>
      <c r="AF65" s="203"/>
      <c r="AG65" s="198">
        <f>'SO 5.1 - VRN'!J32</f>
        <v>0</v>
      </c>
      <c r="AH65" s="199"/>
      <c r="AI65" s="199"/>
      <c r="AJ65" s="199"/>
      <c r="AK65" s="199"/>
      <c r="AL65" s="199"/>
      <c r="AM65" s="199"/>
      <c r="AN65" s="198">
        <f t="shared" si="0"/>
        <v>0</v>
      </c>
      <c r="AO65" s="199"/>
      <c r="AP65" s="199"/>
      <c r="AQ65" s="76" t="s">
        <v>84</v>
      </c>
      <c r="AR65" s="74"/>
      <c r="AS65" s="82">
        <v>0</v>
      </c>
      <c r="AT65" s="83">
        <f t="shared" si="1"/>
        <v>0</v>
      </c>
      <c r="AU65" s="84">
        <f>'SO 5.1 - VRN'!P85</f>
        <v>0</v>
      </c>
      <c r="AV65" s="83">
        <f>'SO 5.1 - VRN'!J35</f>
        <v>0</v>
      </c>
      <c r="AW65" s="83">
        <f>'SO 5.1 - VRN'!J36</f>
        <v>0</v>
      </c>
      <c r="AX65" s="83">
        <f>'SO 5.1 - VRN'!J37</f>
        <v>0</v>
      </c>
      <c r="AY65" s="83">
        <f>'SO 5.1 - VRN'!J38</f>
        <v>0</v>
      </c>
      <c r="AZ65" s="83">
        <f>'SO 5.1 - VRN'!F35</f>
        <v>0</v>
      </c>
      <c r="BA65" s="83">
        <f>'SO 5.1 - VRN'!F36</f>
        <v>0</v>
      </c>
      <c r="BB65" s="83">
        <f>'SO 5.1 - VRN'!F37</f>
        <v>0</v>
      </c>
      <c r="BC65" s="83">
        <f>'SO 5.1 - VRN'!F38</f>
        <v>0</v>
      </c>
      <c r="BD65" s="85">
        <f>'SO 5.1 - VRN'!F39</f>
        <v>0</v>
      </c>
      <c r="BT65" s="81" t="s">
        <v>80</v>
      </c>
      <c r="BV65" s="81" t="s">
        <v>73</v>
      </c>
      <c r="BW65" s="81" t="s">
        <v>110</v>
      </c>
      <c r="BX65" s="81" t="s">
        <v>108</v>
      </c>
      <c r="CL65" s="81" t="s">
        <v>1</v>
      </c>
    </row>
    <row r="66" spans="1:90" s="1" customFormat="1" ht="30" customHeight="1">
      <c r="B66" s="26"/>
      <c r="AR66" s="26"/>
    </row>
    <row r="67" spans="1:90" s="1" customFormat="1" ht="6.95" customHeight="1"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26"/>
    </row>
  </sheetData>
  <mergeCells count="82">
    <mergeCell ref="AN54:AP54"/>
    <mergeCell ref="AG59:AM59"/>
    <mergeCell ref="AG60:AM60"/>
    <mergeCell ref="AG61:AM61"/>
    <mergeCell ref="AG62:AM62"/>
    <mergeCell ref="AG54:AM54"/>
    <mergeCell ref="AN56:AP56"/>
    <mergeCell ref="AG56:AM56"/>
    <mergeCell ref="AN57:AP57"/>
    <mergeCell ref="AG57:AM57"/>
    <mergeCell ref="AG58:AM58"/>
    <mergeCell ref="C52:G52"/>
    <mergeCell ref="I52:AF52"/>
    <mergeCell ref="J55:AF55"/>
    <mergeCell ref="K56:AF56"/>
    <mergeCell ref="K57:AF57"/>
    <mergeCell ref="D60:H60"/>
    <mergeCell ref="E61:I61"/>
    <mergeCell ref="E63:I63"/>
    <mergeCell ref="D64:H64"/>
    <mergeCell ref="E65:I65"/>
    <mergeCell ref="D55:H55"/>
    <mergeCell ref="E56:I56"/>
    <mergeCell ref="E57:I57"/>
    <mergeCell ref="D58:H58"/>
    <mergeCell ref="E59:I59"/>
    <mergeCell ref="AN62:AP62"/>
    <mergeCell ref="AN63:AP63"/>
    <mergeCell ref="AN64:AP64"/>
    <mergeCell ref="AN65:AP65"/>
    <mergeCell ref="D62:H62"/>
    <mergeCell ref="AG64:AM64"/>
    <mergeCell ref="AG63:AM63"/>
    <mergeCell ref="AG65:AM65"/>
    <mergeCell ref="J62:AF62"/>
    <mergeCell ref="K63:AF63"/>
    <mergeCell ref="J64:AF64"/>
    <mergeCell ref="K65:AF65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J58:AF58"/>
    <mergeCell ref="K59:AF59"/>
    <mergeCell ref="J60:AF60"/>
    <mergeCell ref="K61:AF61"/>
    <mergeCell ref="AN52:AP52"/>
    <mergeCell ref="AG52:AM52"/>
    <mergeCell ref="AN55:AP55"/>
    <mergeCell ref="AG55:AM55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6" location="'SO 1.1 -  km 0,165 - 2,073'!C2" display="/"/>
    <hyperlink ref="A57" location="'SO 1.2 - Výhybka č. 20 + ...'!C2" display="/"/>
    <hyperlink ref="A59" location="'SO 2.1 - Výměna KL, pražc...'!C2" display="/"/>
    <hyperlink ref="A61" location="'SO 3.1 - Km 2,262 - 2,500'!C2" display="/"/>
    <hyperlink ref="A63" location="'SO 4.1 - Materiál objedna...'!C2" display="/"/>
    <hyperlink ref="A65" location="'SO 5.1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04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0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2" t="s">
        <v>85</v>
      </c>
    </row>
    <row r="3" spans="2:46" ht="6.95" customHeight="1">
      <c r="B3" s="13"/>
      <c r="C3" s="14"/>
      <c r="D3" s="14"/>
      <c r="E3" s="14"/>
      <c r="F3" s="14"/>
      <c r="G3" s="14"/>
      <c r="H3" s="14"/>
      <c r="I3" s="87"/>
      <c r="J3" s="14"/>
      <c r="K3" s="14"/>
      <c r="L3" s="15"/>
      <c r="AT3" s="12" t="s">
        <v>80</v>
      </c>
    </row>
    <row r="4" spans="2:46" ht="24.95" customHeight="1">
      <c r="B4" s="15"/>
      <c r="D4" s="16" t="s">
        <v>111</v>
      </c>
      <c r="L4" s="15"/>
      <c r="M4" s="17" t="s">
        <v>10</v>
      </c>
      <c r="AT4" s="12" t="s">
        <v>3</v>
      </c>
    </row>
    <row r="5" spans="2:46" ht="6.95" customHeight="1">
      <c r="B5" s="15"/>
      <c r="L5" s="15"/>
    </row>
    <row r="6" spans="2:46" ht="12" customHeight="1">
      <c r="B6" s="15"/>
      <c r="D6" s="21" t="s">
        <v>16</v>
      </c>
      <c r="L6" s="15"/>
    </row>
    <row r="7" spans="2:46" ht="16.5" customHeight="1">
      <c r="B7" s="15"/>
      <c r="E7" s="212" t="str">
        <f>'Rekapitulace stavby'!K6</f>
        <v>Opravné práce na trati Staňkov - Poběžovice</v>
      </c>
      <c r="F7" s="213"/>
      <c r="G7" s="213"/>
      <c r="H7" s="213"/>
      <c r="L7" s="15"/>
    </row>
    <row r="8" spans="2:46" ht="12" customHeight="1">
      <c r="B8" s="15"/>
      <c r="D8" s="21" t="s">
        <v>112</v>
      </c>
      <c r="L8" s="15"/>
    </row>
    <row r="9" spans="2:46" s="1" customFormat="1" ht="16.5" customHeight="1">
      <c r="B9" s="26"/>
      <c r="E9" s="212" t="s">
        <v>113</v>
      </c>
      <c r="F9" s="187"/>
      <c r="G9" s="187"/>
      <c r="H9" s="187"/>
      <c r="I9" s="88"/>
      <c r="L9" s="26"/>
    </row>
    <row r="10" spans="2:46" s="1" customFormat="1" ht="12" customHeight="1">
      <c r="B10" s="26"/>
      <c r="D10" s="21" t="s">
        <v>114</v>
      </c>
      <c r="I10" s="88"/>
      <c r="L10" s="26"/>
    </row>
    <row r="11" spans="2:46" s="1" customFormat="1" ht="36.950000000000003" customHeight="1">
      <c r="B11" s="26"/>
      <c r="E11" s="188" t="s">
        <v>115</v>
      </c>
      <c r="F11" s="187"/>
      <c r="G11" s="187"/>
      <c r="H11" s="187"/>
      <c r="I11" s="88"/>
      <c r="L11" s="26"/>
    </row>
    <row r="12" spans="2:46" s="1" customFormat="1" ht="11.25">
      <c r="B12" s="26"/>
      <c r="I12" s="88"/>
      <c r="L12" s="26"/>
    </row>
    <row r="13" spans="2:46" s="1" customFormat="1" ht="12" customHeight="1">
      <c r="B13" s="26"/>
      <c r="D13" s="21" t="s">
        <v>18</v>
      </c>
      <c r="F13" s="12" t="s">
        <v>1</v>
      </c>
      <c r="I13" s="89" t="s">
        <v>19</v>
      </c>
      <c r="J13" s="12" t="s">
        <v>1</v>
      </c>
      <c r="L13" s="26"/>
    </row>
    <row r="14" spans="2:46" s="1" customFormat="1" ht="12" customHeight="1">
      <c r="B14" s="26"/>
      <c r="D14" s="21" t="s">
        <v>20</v>
      </c>
      <c r="F14" s="12" t="s">
        <v>21</v>
      </c>
      <c r="I14" s="89" t="s">
        <v>22</v>
      </c>
      <c r="J14" s="42" t="str">
        <f>'Rekapitulace stavby'!AN8</f>
        <v>14. 3. 2019</v>
      </c>
      <c r="L14" s="26"/>
    </row>
    <row r="15" spans="2:46" s="1" customFormat="1" ht="10.9" customHeight="1">
      <c r="B15" s="26"/>
      <c r="I15" s="88"/>
      <c r="L15" s="26"/>
    </row>
    <row r="16" spans="2:46" s="1" customFormat="1" ht="12" customHeight="1">
      <c r="B16" s="26"/>
      <c r="D16" s="21" t="s">
        <v>24</v>
      </c>
      <c r="I16" s="89" t="s">
        <v>25</v>
      </c>
      <c r="J16" s="12" t="s">
        <v>1</v>
      </c>
      <c r="L16" s="26"/>
    </row>
    <row r="17" spans="2:12" s="1" customFormat="1" ht="18" customHeight="1">
      <c r="B17" s="26"/>
      <c r="E17" s="12" t="s">
        <v>26</v>
      </c>
      <c r="I17" s="89" t="s">
        <v>27</v>
      </c>
      <c r="J17" s="12" t="s">
        <v>1</v>
      </c>
      <c r="L17" s="26"/>
    </row>
    <row r="18" spans="2:12" s="1" customFormat="1" ht="6.95" customHeight="1">
      <c r="B18" s="26"/>
      <c r="I18" s="88"/>
      <c r="L18" s="26"/>
    </row>
    <row r="19" spans="2:12" s="1" customFormat="1" ht="12" customHeight="1">
      <c r="B19" s="26"/>
      <c r="D19" s="21" t="s">
        <v>28</v>
      </c>
      <c r="I19" s="89" t="s">
        <v>25</v>
      </c>
      <c r="J19" s="22" t="str">
        <f>'Rekapitulace stavby'!AN13</f>
        <v>Vyplň údaj</v>
      </c>
      <c r="L19" s="26"/>
    </row>
    <row r="20" spans="2:12" s="1" customFormat="1" ht="18" customHeight="1">
      <c r="B20" s="26"/>
      <c r="E20" s="214" t="str">
        <f>'Rekapitulace stavby'!E14</f>
        <v>Vyplň údaj</v>
      </c>
      <c r="F20" s="191"/>
      <c r="G20" s="191"/>
      <c r="H20" s="191"/>
      <c r="I20" s="89" t="s">
        <v>27</v>
      </c>
      <c r="J20" s="22" t="str">
        <f>'Rekapitulace stavby'!AN14</f>
        <v>Vyplň údaj</v>
      </c>
      <c r="L20" s="26"/>
    </row>
    <row r="21" spans="2:12" s="1" customFormat="1" ht="6.95" customHeight="1">
      <c r="B21" s="26"/>
      <c r="I21" s="88"/>
      <c r="L21" s="26"/>
    </row>
    <row r="22" spans="2:12" s="1" customFormat="1" ht="12" customHeight="1">
      <c r="B22" s="26"/>
      <c r="D22" s="21" t="s">
        <v>30</v>
      </c>
      <c r="I22" s="89" t="s">
        <v>25</v>
      </c>
      <c r="J22" s="12" t="str">
        <f>IF('Rekapitulace stavby'!AN16="","",'Rekapitulace stavby'!AN16)</f>
        <v/>
      </c>
      <c r="L22" s="26"/>
    </row>
    <row r="23" spans="2:12" s="1" customFormat="1" ht="18" customHeight="1">
      <c r="B23" s="26"/>
      <c r="E23" s="12" t="str">
        <f>IF('Rekapitulace stavby'!E17="","",'Rekapitulace stavby'!E17)</f>
        <v xml:space="preserve"> </v>
      </c>
      <c r="I23" s="89" t="s">
        <v>27</v>
      </c>
      <c r="J23" s="12" t="str">
        <f>IF('Rekapitulace stavby'!AN17="","",'Rekapitulace stavby'!AN17)</f>
        <v/>
      </c>
      <c r="L23" s="26"/>
    </row>
    <row r="24" spans="2:12" s="1" customFormat="1" ht="6.95" customHeight="1">
      <c r="B24" s="26"/>
      <c r="I24" s="88"/>
      <c r="L24" s="26"/>
    </row>
    <row r="25" spans="2:12" s="1" customFormat="1" ht="12" customHeight="1">
      <c r="B25" s="26"/>
      <c r="D25" s="21" t="s">
        <v>33</v>
      </c>
      <c r="I25" s="89" t="s">
        <v>25</v>
      </c>
      <c r="J25" s="12" t="s">
        <v>1</v>
      </c>
      <c r="L25" s="26"/>
    </row>
    <row r="26" spans="2:12" s="1" customFormat="1" ht="18" customHeight="1">
      <c r="B26" s="26"/>
      <c r="E26" s="12" t="s">
        <v>34</v>
      </c>
      <c r="I26" s="89" t="s">
        <v>27</v>
      </c>
      <c r="J26" s="12" t="s">
        <v>1</v>
      </c>
      <c r="L26" s="26"/>
    </row>
    <row r="27" spans="2:12" s="1" customFormat="1" ht="6.95" customHeight="1">
      <c r="B27" s="26"/>
      <c r="I27" s="88"/>
      <c r="L27" s="26"/>
    </row>
    <row r="28" spans="2:12" s="1" customFormat="1" ht="12" customHeight="1">
      <c r="B28" s="26"/>
      <c r="D28" s="21" t="s">
        <v>35</v>
      </c>
      <c r="I28" s="88"/>
      <c r="L28" s="26"/>
    </row>
    <row r="29" spans="2:12" s="7" customFormat="1" ht="16.5" customHeight="1">
      <c r="B29" s="90"/>
      <c r="E29" s="195" t="s">
        <v>1</v>
      </c>
      <c r="F29" s="195"/>
      <c r="G29" s="195"/>
      <c r="H29" s="195"/>
      <c r="I29" s="91"/>
      <c r="L29" s="90"/>
    </row>
    <row r="30" spans="2:12" s="1" customFormat="1" ht="6.95" customHeight="1">
      <c r="B30" s="26"/>
      <c r="I30" s="88"/>
      <c r="L30" s="26"/>
    </row>
    <row r="31" spans="2:12" s="1" customFormat="1" ht="6.95" customHeight="1">
      <c r="B31" s="26"/>
      <c r="D31" s="43"/>
      <c r="E31" s="43"/>
      <c r="F31" s="43"/>
      <c r="G31" s="43"/>
      <c r="H31" s="43"/>
      <c r="I31" s="92"/>
      <c r="J31" s="43"/>
      <c r="K31" s="43"/>
      <c r="L31" s="26"/>
    </row>
    <row r="32" spans="2:12" s="1" customFormat="1" ht="25.35" customHeight="1">
      <c r="B32" s="26"/>
      <c r="D32" s="93" t="s">
        <v>37</v>
      </c>
      <c r="I32" s="88"/>
      <c r="J32" s="56">
        <f>ROUND(J85, 2)</f>
        <v>0</v>
      </c>
      <c r="L32" s="26"/>
    </row>
    <row r="33" spans="2:12" s="1" customFormat="1" ht="6.95" customHeight="1">
      <c r="B33" s="26"/>
      <c r="D33" s="43"/>
      <c r="E33" s="43"/>
      <c r="F33" s="43"/>
      <c r="G33" s="43"/>
      <c r="H33" s="43"/>
      <c r="I33" s="92"/>
      <c r="J33" s="43"/>
      <c r="K33" s="43"/>
      <c r="L33" s="26"/>
    </row>
    <row r="34" spans="2:12" s="1" customFormat="1" ht="14.45" customHeight="1">
      <c r="B34" s="26"/>
      <c r="F34" s="29" t="s">
        <v>39</v>
      </c>
      <c r="I34" s="94" t="s">
        <v>38</v>
      </c>
      <c r="J34" s="29" t="s">
        <v>40</v>
      </c>
      <c r="L34" s="26"/>
    </row>
    <row r="35" spans="2:12" s="1" customFormat="1" ht="14.45" customHeight="1">
      <c r="B35" s="26"/>
      <c r="D35" s="21" t="s">
        <v>41</v>
      </c>
      <c r="E35" s="21" t="s">
        <v>42</v>
      </c>
      <c r="F35" s="95">
        <f>ROUND((SUM(BE85:BE203)),  2)</f>
        <v>0</v>
      </c>
      <c r="I35" s="96">
        <v>0.21</v>
      </c>
      <c r="J35" s="95">
        <f>ROUND(((SUM(BE85:BE203))*I35),  2)</f>
        <v>0</v>
      </c>
      <c r="L35" s="26"/>
    </row>
    <row r="36" spans="2:12" s="1" customFormat="1" ht="14.45" customHeight="1">
      <c r="B36" s="26"/>
      <c r="E36" s="21" t="s">
        <v>43</v>
      </c>
      <c r="F36" s="95">
        <f>ROUND((SUM(BF85:BF203)),  2)</f>
        <v>0</v>
      </c>
      <c r="I36" s="96">
        <v>0.15</v>
      </c>
      <c r="J36" s="95">
        <f>ROUND(((SUM(BF85:BF203))*I36),  2)</f>
        <v>0</v>
      </c>
      <c r="L36" s="26"/>
    </row>
    <row r="37" spans="2:12" s="1" customFormat="1" ht="14.45" hidden="1" customHeight="1">
      <c r="B37" s="26"/>
      <c r="E37" s="21" t="s">
        <v>44</v>
      </c>
      <c r="F37" s="95">
        <f>ROUND((SUM(BG85:BG203)),  2)</f>
        <v>0</v>
      </c>
      <c r="I37" s="96">
        <v>0.21</v>
      </c>
      <c r="J37" s="95">
        <f>0</f>
        <v>0</v>
      </c>
      <c r="L37" s="26"/>
    </row>
    <row r="38" spans="2:12" s="1" customFormat="1" ht="14.45" hidden="1" customHeight="1">
      <c r="B38" s="26"/>
      <c r="E38" s="21" t="s">
        <v>45</v>
      </c>
      <c r="F38" s="95">
        <f>ROUND((SUM(BH85:BH203)),  2)</f>
        <v>0</v>
      </c>
      <c r="I38" s="96">
        <v>0.15</v>
      </c>
      <c r="J38" s="95">
        <f>0</f>
        <v>0</v>
      </c>
      <c r="L38" s="26"/>
    </row>
    <row r="39" spans="2:12" s="1" customFormat="1" ht="14.45" hidden="1" customHeight="1">
      <c r="B39" s="26"/>
      <c r="E39" s="21" t="s">
        <v>46</v>
      </c>
      <c r="F39" s="95">
        <f>ROUND((SUM(BI85:BI203)),  2)</f>
        <v>0</v>
      </c>
      <c r="I39" s="96">
        <v>0</v>
      </c>
      <c r="J39" s="95">
        <f>0</f>
        <v>0</v>
      </c>
      <c r="L39" s="26"/>
    </row>
    <row r="40" spans="2:12" s="1" customFormat="1" ht="6.95" customHeight="1">
      <c r="B40" s="26"/>
      <c r="I40" s="88"/>
      <c r="L40" s="26"/>
    </row>
    <row r="41" spans="2:12" s="1" customFormat="1" ht="25.35" customHeight="1">
      <c r="B41" s="26"/>
      <c r="C41" s="97"/>
      <c r="D41" s="98" t="s">
        <v>47</v>
      </c>
      <c r="E41" s="47"/>
      <c r="F41" s="47"/>
      <c r="G41" s="99" t="s">
        <v>48</v>
      </c>
      <c r="H41" s="100" t="s">
        <v>49</v>
      </c>
      <c r="I41" s="101"/>
      <c r="J41" s="102">
        <f>SUM(J32:J39)</f>
        <v>0</v>
      </c>
      <c r="K41" s="103"/>
      <c r="L41" s="26"/>
    </row>
    <row r="42" spans="2:12" s="1" customFormat="1" ht="14.45" customHeight="1">
      <c r="B42" s="35"/>
      <c r="C42" s="36"/>
      <c r="D42" s="36"/>
      <c r="E42" s="36"/>
      <c r="F42" s="36"/>
      <c r="G42" s="36"/>
      <c r="H42" s="36"/>
      <c r="I42" s="104"/>
      <c r="J42" s="36"/>
      <c r="K42" s="36"/>
      <c r="L42" s="26"/>
    </row>
    <row r="46" spans="2:12" s="1" customFormat="1" ht="6.95" customHeight="1">
      <c r="B46" s="37"/>
      <c r="C46" s="38"/>
      <c r="D46" s="38"/>
      <c r="E46" s="38"/>
      <c r="F46" s="38"/>
      <c r="G46" s="38"/>
      <c r="H46" s="38"/>
      <c r="I46" s="105"/>
      <c r="J46" s="38"/>
      <c r="K46" s="38"/>
      <c r="L46" s="26"/>
    </row>
    <row r="47" spans="2:12" s="1" customFormat="1" ht="24.95" customHeight="1">
      <c r="B47" s="26"/>
      <c r="C47" s="16" t="s">
        <v>116</v>
      </c>
      <c r="I47" s="88"/>
      <c r="L47" s="26"/>
    </row>
    <row r="48" spans="2:12" s="1" customFormat="1" ht="6.95" customHeight="1">
      <c r="B48" s="26"/>
      <c r="I48" s="88"/>
      <c r="L48" s="26"/>
    </row>
    <row r="49" spans="2:47" s="1" customFormat="1" ht="12" customHeight="1">
      <c r="B49" s="26"/>
      <c r="C49" s="21" t="s">
        <v>16</v>
      </c>
      <c r="I49" s="88"/>
      <c r="L49" s="26"/>
    </row>
    <row r="50" spans="2:47" s="1" customFormat="1" ht="16.5" customHeight="1">
      <c r="B50" s="26"/>
      <c r="E50" s="212" t="str">
        <f>E7</f>
        <v>Opravné práce na trati Staňkov - Poběžovice</v>
      </c>
      <c r="F50" s="213"/>
      <c r="G50" s="213"/>
      <c r="H50" s="213"/>
      <c r="I50" s="88"/>
      <c r="L50" s="26"/>
    </row>
    <row r="51" spans="2:47" ht="12" customHeight="1">
      <c r="B51" s="15"/>
      <c r="C51" s="21" t="s">
        <v>112</v>
      </c>
      <c r="L51" s="15"/>
    </row>
    <row r="52" spans="2:47" s="1" customFormat="1" ht="16.5" customHeight="1">
      <c r="B52" s="26"/>
      <c r="E52" s="212" t="s">
        <v>113</v>
      </c>
      <c r="F52" s="187"/>
      <c r="G52" s="187"/>
      <c r="H52" s="187"/>
      <c r="I52" s="88"/>
      <c r="L52" s="26"/>
    </row>
    <row r="53" spans="2:47" s="1" customFormat="1" ht="12" customHeight="1">
      <c r="B53" s="26"/>
      <c r="C53" s="21" t="s">
        <v>114</v>
      </c>
      <c r="I53" s="88"/>
      <c r="L53" s="26"/>
    </row>
    <row r="54" spans="2:47" s="1" customFormat="1" ht="16.5" customHeight="1">
      <c r="B54" s="26"/>
      <c r="E54" s="188" t="str">
        <f>E11</f>
        <v>SO 1.1 -  km 0,165 - 2,073</v>
      </c>
      <c r="F54" s="187"/>
      <c r="G54" s="187"/>
      <c r="H54" s="187"/>
      <c r="I54" s="88"/>
      <c r="L54" s="26"/>
    </row>
    <row r="55" spans="2:47" s="1" customFormat="1" ht="6.95" customHeight="1">
      <c r="B55" s="26"/>
      <c r="I55" s="88"/>
      <c r="L55" s="26"/>
    </row>
    <row r="56" spans="2:47" s="1" customFormat="1" ht="12" customHeight="1">
      <c r="B56" s="26"/>
      <c r="C56" s="21" t="s">
        <v>20</v>
      </c>
      <c r="F56" s="12" t="str">
        <f>F14</f>
        <v>TO Domažlice</v>
      </c>
      <c r="I56" s="89" t="s">
        <v>22</v>
      </c>
      <c r="J56" s="42" t="str">
        <f>IF(J14="","",J14)</f>
        <v>14. 3. 2019</v>
      </c>
      <c r="L56" s="26"/>
    </row>
    <row r="57" spans="2:47" s="1" customFormat="1" ht="6.95" customHeight="1">
      <c r="B57" s="26"/>
      <c r="I57" s="88"/>
      <c r="L57" s="26"/>
    </row>
    <row r="58" spans="2:47" s="1" customFormat="1" ht="13.7" customHeight="1">
      <c r="B58" s="26"/>
      <c r="C58" s="21" t="s">
        <v>24</v>
      </c>
      <c r="F58" s="12" t="str">
        <f>E17</f>
        <v>SŽDC s.o. - OŘ Plzeň</v>
      </c>
      <c r="I58" s="89" t="s">
        <v>30</v>
      </c>
      <c r="J58" s="24" t="str">
        <f>E23</f>
        <v xml:space="preserve"> </v>
      </c>
      <c r="L58" s="26"/>
    </row>
    <row r="59" spans="2:47" s="1" customFormat="1" ht="13.7" customHeight="1">
      <c r="B59" s="26"/>
      <c r="C59" s="21" t="s">
        <v>28</v>
      </c>
      <c r="F59" s="12" t="str">
        <f>IF(E20="","",E20)</f>
        <v>Vyplň údaj</v>
      </c>
      <c r="I59" s="89" t="s">
        <v>33</v>
      </c>
      <c r="J59" s="24" t="str">
        <f>E26</f>
        <v>Jung</v>
      </c>
      <c r="L59" s="26"/>
    </row>
    <row r="60" spans="2:47" s="1" customFormat="1" ht="10.35" customHeight="1">
      <c r="B60" s="26"/>
      <c r="I60" s="88"/>
      <c r="L60" s="26"/>
    </row>
    <row r="61" spans="2:47" s="1" customFormat="1" ht="29.25" customHeight="1">
      <c r="B61" s="26"/>
      <c r="C61" s="106" t="s">
        <v>117</v>
      </c>
      <c r="D61" s="97"/>
      <c r="E61" s="97"/>
      <c r="F61" s="97"/>
      <c r="G61" s="97"/>
      <c r="H61" s="97"/>
      <c r="I61" s="107"/>
      <c r="J61" s="108" t="s">
        <v>118</v>
      </c>
      <c r="K61" s="97"/>
      <c r="L61" s="26"/>
    </row>
    <row r="62" spans="2:47" s="1" customFormat="1" ht="10.35" customHeight="1">
      <c r="B62" s="26"/>
      <c r="I62" s="88"/>
      <c r="L62" s="26"/>
    </row>
    <row r="63" spans="2:47" s="1" customFormat="1" ht="22.9" customHeight="1">
      <c r="B63" s="26"/>
      <c r="C63" s="109" t="s">
        <v>119</v>
      </c>
      <c r="I63" s="88"/>
      <c r="J63" s="56">
        <f>J85</f>
        <v>0</v>
      </c>
      <c r="L63" s="26"/>
      <c r="AU63" s="12" t="s">
        <v>120</v>
      </c>
    </row>
    <row r="64" spans="2:47" s="1" customFormat="1" ht="21.75" customHeight="1">
      <c r="B64" s="26"/>
      <c r="I64" s="88"/>
      <c r="L64" s="26"/>
    </row>
    <row r="65" spans="2:12" s="1" customFormat="1" ht="6.95" customHeight="1">
      <c r="B65" s="35"/>
      <c r="C65" s="36"/>
      <c r="D65" s="36"/>
      <c r="E65" s="36"/>
      <c r="F65" s="36"/>
      <c r="G65" s="36"/>
      <c r="H65" s="36"/>
      <c r="I65" s="104"/>
      <c r="J65" s="36"/>
      <c r="K65" s="36"/>
      <c r="L65" s="26"/>
    </row>
    <row r="69" spans="2:12" s="1" customFormat="1" ht="6.95" customHeight="1">
      <c r="B69" s="37"/>
      <c r="C69" s="38"/>
      <c r="D69" s="38"/>
      <c r="E69" s="38"/>
      <c r="F69" s="38"/>
      <c r="G69" s="38"/>
      <c r="H69" s="38"/>
      <c r="I69" s="105"/>
      <c r="J69" s="38"/>
      <c r="K69" s="38"/>
      <c r="L69" s="26"/>
    </row>
    <row r="70" spans="2:12" s="1" customFormat="1" ht="24.95" customHeight="1">
      <c r="B70" s="26"/>
      <c r="C70" s="16" t="s">
        <v>121</v>
      </c>
      <c r="I70" s="88"/>
      <c r="L70" s="26"/>
    </row>
    <row r="71" spans="2:12" s="1" customFormat="1" ht="6.95" customHeight="1">
      <c r="B71" s="26"/>
      <c r="I71" s="88"/>
      <c r="L71" s="26"/>
    </row>
    <row r="72" spans="2:12" s="1" customFormat="1" ht="12" customHeight="1">
      <c r="B72" s="26"/>
      <c r="C72" s="21" t="s">
        <v>16</v>
      </c>
      <c r="I72" s="88"/>
      <c r="L72" s="26"/>
    </row>
    <row r="73" spans="2:12" s="1" customFormat="1" ht="16.5" customHeight="1">
      <c r="B73" s="26"/>
      <c r="E73" s="212" t="str">
        <f>E7</f>
        <v>Opravné práce na trati Staňkov - Poběžovice</v>
      </c>
      <c r="F73" s="213"/>
      <c r="G73" s="213"/>
      <c r="H73" s="213"/>
      <c r="I73" s="88"/>
      <c r="L73" s="26"/>
    </row>
    <row r="74" spans="2:12" ht="12" customHeight="1">
      <c r="B74" s="15"/>
      <c r="C74" s="21" t="s">
        <v>112</v>
      </c>
      <c r="L74" s="15"/>
    </row>
    <row r="75" spans="2:12" s="1" customFormat="1" ht="16.5" customHeight="1">
      <c r="B75" s="26"/>
      <c r="E75" s="212" t="s">
        <v>113</v>
      </c>
      <c r="F75" s="187"/>
      <c r="G75" s="187"/>
      <c r="H75" s="187"/>
      <c r="I75" s="88"/>
      <c r="L75" s="26"/>
    </row>
    <row r="76" spans="2:12" s="1" customFormat="1" ht="12" customHeight="1">
      <c r="B76" s="26"/>
      <c r="C76" s="21" t="s">
        <v>114</v>
      </c>
      <c r="I76" s="88"/>
      <c r="L76" s="26"/>
    </row>
    <row r="77" spans="2:12" s="1" customFormat="1" ht="16.5" customHeight="1">
      <c r="B77" s="26"/>
      <c r="E77" s="188" t="str">
        <f>E11</f>
        <v>SO 1.1 -  km 0,165 - 2,073</v>
      </c>
      <c r="F77" s="187"/>
      <c r="G77" s="187"/>
      <c r="H77" s="187"/>
      <c r="I77" s="88"/>
      <c r="L77" s="26"/>
    </row>
    <row r="78" spans="2:12" s="1" customFormat="1" ht="6.95" customHeight="1">
      <c r="B78" s="26"/>
      <c r="I78" s="88"/>
      <c r="L78" s="26"/>
    </row>
    <row r="79" spans="2:12" s="1" customFormat="1" ht="12" customHeight="1">
      <c r="B79" s="26"/>
      <c r="C79" s="21" t="s">
        <v>20</v>
      </c>
      <c r="F79" s="12" t="str">
        <f>F14</f>
        <v>TO Domažlice</v>
      </c>
      <c r="I79" s="89" t="s">
        <v>22</v>
      </c>
      <c r="J79" s="42" t="str">
        <f>IF(J14="","",J14)</f>
        <v>14. 3. 2019</v>
      </c>
      <c r="L79" s="26"/>
    </row>
    <row r="80" spans="2:12" s="1" customFormat="1" ht="6.95" customHeight="1">
      <c r="B80" s="26"/>
      <c r="I80" s="88"/>
      <c r="L80" s="26"/>
    </row>
    <row r="81" spans="2:65" s="1" customFormat="1" ht="13.7" customHeight="1">
      <c r="B81" s="26"/>
      <c r="C81" s="21" t="s">
        <v>24</v>
      </c>
      <c r="F81" s="12" t="str">
        <f>E17</f>
        <v>SŽDC s.o. - OŘ Plzeň</v>
      </c>
      <c r="I81" s="89" t="s">
        <v>30</v>
      </c>
      <c r="J81" s="24" t="str">
        <f>E23</f>
        <v xml:space="preserve"> </v>
      </c>
      <c r="L81" s="26"/>
    </row>
    <row r="82" spans="2:65" s="1" customFormat="1" ht="13.7" customHeight="1">
      <c r="B82" s="26"/>
      <c r="C82" s="21" t="s">
        <v>28</v>
      </c>
      <c r="F82" s="12" t="str">
        <f>IF(E20="","",E20)</f>
        <v>Vyplň údaj</v>
      </c>
      <c r="I82" s="89" t="s">
        <v>33</v>
      </c>
      <c r="J82" s="24" t="str">
        <f>E26</f>
        <v>Jung</v>
      </c>
      <c r="L82" s="26"/>
    </row>
    <row r="83" spans="2:65" s="1" customFormat="1" ht="10.35" customHeight="1">
      <c r="B83" s="26"/>
      <c r="I83" s="88"/>
      <c r="L83" s="26"/>
    </row>
    <row r="84" spans="2:65" s="8" customFormat="1" ht="29.25" customHeight="1">
      <c r="B84" s="110"/>
      <c r="C84" s="111" t="s">
        <v>122</v>
      </c>
      <c r="D84" s="112" t="s">
        <v>56</v>
      </c>
      <c r="E84" s="112" t="s">
        <v>52</v>
      </c>
      <c r="F84" s="112" t="s">
        <v>53</v>
      </c>
      <c r="G84" s="112" t="s">
        <v>123</v>
      </c>
      <c r="H84" s="112" t="s">
        <v>124</v>
      </c>
      <c r="I84" s="113" t="s">
        <v>125</v>
      </c>
      <c r="J84" s="114" t="s">
        <v>118</v>
      </c>
      <c r="K84" s="115" t="s">
        <v>126</v>
      </c>
      <c r="L84" s="110"/>
      <c r="M84" s="49" t="s">
        <v>1</v>
      </c>
      <c r="N84" s="50" t="s">
        <v>41</v>
      </c>
      <c r="O84" s="50" t="s">
        <v>127</v>
      </c>
      <c r="P84" s="50" t="s">
        <v>128</v>
      </c>
      <c r="Q84" s="50" t="s">
        <v>129</v>
      </c>
      <c r="R84" s="50" t="s">
        <v>130</v>
      </c>
      <c r="S84" s="50" t="s">
        <v>131</v>
      </c>
      <c r="T84" s="51" t="s">
        <v>132</v>
      </c>
    </row>
    <row r="85" spans="2:65" s="1" customFormat="1" ht="22.9" customHeight="1">
      <c r="B85" s="26"/>
      <c r="C85" s="54" t="s">
        <v>133</v>
      </c>
      <c r="I85" s="88"/>
      <c r="J85" s="116">
        <f>BK85</f>
        <v>0</v>
      </c>
      <c r="L85" s="26"/>
      <c r="M85" s="52"/>
      <c r="N85" s="43"/>
      <c r="O85" s="43"/>
      <c r="P85" s="117">
        <f>SUM(P86:P203)</f>
        <v>0</v>
      </c>
      <c r="Q85" s="43"/>
      <c r="R85" s="117">
        <f>SUM(R86:R203)</f>
        <v>7743.7096000000001</v>
      </c>
      <c r="S85" s="43"/>
      <c r="T85" s="118">
        <f>SUM(T86:T203)</f>
        <v>0</v>
      </c>
      <c r="AT85" s="12" t="s">
        <v>70</v>
      </c>
      <c r="AU85" s="12" t="s">
        <v>120</v>
      </c>
      <c r="BK85" s="119">
        <f>SUM(BK86:BK203)</f>
        <v>0</v>
      </c>
    </row>
    <row r="86" spans="2:65" s="1" customFormat="1" ht="16.5" customHeight="1">
      <c r="B86" s="120"/>
      <c r="C86" s="121" t="s">
        <v>78</v>
      </c>
      <c r="D86" s="121" t="s">
        <v>134</v>
      </c>
      <c r="E86" s="122" t="s">
        <v>135</v>
      </c>
      <c r="F86" s="123" t="s">
        <v>136</v>
      </c>
      <c r="G86" s="124" t="s">
        <v>137</v>
      </c>
      <c r="H86" s="125">
        <v>2425</v>
      </c>
      <c r="I86" s="126"/>
      <c r="J86" s="127">
        <f>ROUND(I86*H86,2)</f>
        <v>0</v>
      </c>
      <c r="K86" s="123" t="s">
        <v>138</v>
      </c>
      <c r="L86" s="26"/>
      <c r="M86" s="128" t="s">
        <v>1</v>
      </c>
      <c r="N86" s="129" t="s">
        <v>42</v>
      </c>
      <c r="O86" s="45"/>
      <c r="P86" s="130">
        <f>O86*H86</f>
        <v>0</v>
      </c>
      <c r="Q86" s="130">
        <v>0</v>
      </c>
      <c r="R86" s="130">
        <f>Q86*H86</f>
        <v>0</v>
      </c>
      <c r="S86" s="130">
        <v>0</v>
      </c>
      <c r="T86" s="131">
        <f>S86*H86</f>
        <v>0</v>
      </c>
      <c r="AR86" s="12" t="s">
        <v>139</v>
      </c>
      <c r="AT86" s="12" t="s">
        <v>134</v>
      </c>
      <c r="AU86" s="12" t="s">
        <v>71</v>
      </c>
      <c r="AY86" s="12" t="s">
        <v>140</v>
      </c>
      <c r="BE86" s="132">
        <f>IF(N86="základní",J86,0)</f>
        <v>0</v>
      </c>
      <c r="BF86" s="132">
        <f>IF(N86="snížená",J86,0)</f>
        <v>0</v>
      </c>
      <c r="BG86" s="132">
        <f>IF(N86="zákl. přenesená",J86,0)</f>
        <v>0</v>
      </c>
      <c r="BH86" s="132">
        <f>IF(N86="sníž. přenesená",J86,0)</f>
        <v>0</v>
      </c>
      <c r="BI86" s="132">
        <f>IF(N86="nulová",J86,0)</f>
        <v>0</v>
      </c>
      <c r="BJ86" s="12" t="s">
        <v>78</v>
      </c>
      <c r="BK86" s="132">
        <f>ROUND(I86*H86,2)</f>
        <v>0</v>
      </c>
      <c r="BL86" s="12" t="s">
        <v>139</v>
      </c>
      <c r="BM86" s="12" t="s">
        <v>141</v>
      </c>
    </row>
    <row r="87" spans="2:65" s="1" customFormat="1" ht="19.5">
      <c r="B87" s="26"/>
      <c r="D87" s="133" t="s">
        <v>142</v>
      </c>
      <c r="F87" s="134" t="s">
        <v>143</v>
      </c>
      <c r="I87" s="88"/>
      <c r="L87" s="26"/>
      <c r="M87" s="135"/>
      <c r="N87" s="45"/>
      <c r="O87" s="45"/>
      <c r="P87" s="45"/>
      <c r="Q87" s="45"/>
      <c r="R87" s="45"/>
      <c r="S87" s="45"/>
      <c r="T87" s="46"/>
      <c r="AT87" s="12" t="s">
        <v>142</v>
      </c>
      <c r="AU87" s="12" t="s">
        <v>71</v>
      </c>
    </row>
    <row r="88" spans="2:65" s="9" customFormat="1" ht="11.25">
      <c r="B88" s="136"/>
      <c r="D88" s="133" t="s">
        <v>144</v>
      </c>
      <c r="E88" s="137" t="s">
        <v>1</v>
      </c>
      <c r="F88" s="138" t="s">
        <v>145</v>
      </c>
      <c r="H88" s="139">
        <v>430</v>
      </c>
      <c r="I88" s="140"/>
      <c r="L88" s="136"/>
      <c r="M88" s="141"/>
      <c r="N88" s="142"/>
      <c r="O88" s="142"/>
      <c r="P88" s="142"/>
      <c r="Q88" s="142"/>
      <c r="R88" s="142"/>
      <c r="S88" s="142"/>
      <c r="T88" s="143"/>
      <c r="AT88" s="137" t="s">
        <v>144</v>
      </c>
      <c r="AU88" s="137" t="s">
        <v>71</v>
      </c>
      <c r="AV88" s="9" t="s">
        <v>80</v>
      </c>
      <c r="AW88" s="9" t="s">
        <v>32</v>
      </c>
      <c r="AX88" s="9" t="s">
        <v>71</v>
      </c>
      <c r="AY88" s="137" t="s">
        <v>140</v>
      </c>
    </row>
    <row r="89" spans="2:65" s="9" customFormat="1" ht="11.25">
      <c r="B89" s="136"/>
      <c r="D89" s="133" t="s">
        <v>144</v>
      </c>
      <c r="E89" s="137" t="s">
        <v>1</v>
      </c>
      <c r="F89" s="138" t="s">
        <v>146</v>
      </c>
      <c r="H89" s="139">
        <v>1100</v>
      </c>
      <c r="I89" s="140"/>
      <c r="L89" s="136"/>
      <c r="M89" s="141"/>
      <c r="N89" s="142"/>
      <c r="O89" s="142"/>
      <c r="P89" s="142"/>
      <c r="Q89" s="142"/>
      <c r="R89" s="142"/>
      <c r="S89" s="142"/>
      <c r="T89" s="143"/>
      <c r="AT89" s="137" t="s">
        <v>144</v>
      </c>
      <c r="AU89" s="137" t="s">
        <v>71</v>
      </c>
      <c r="AV89" s="9" t="s">
        <v>80</v>
      </c>
      <c r="AW89" s="9" t="s">
        <v>32</v>
      </c>
      <c r="AX89" s="9" t="s">
        <v>71</v>
      </c>
      <c r="AY89" s="137" t="s">
        <v>140</v>
      </c>
    </row>
    <row r="90" spans="2:65" s="9" customFormat="1" ht="11.25">
      <c r="B90" s="136"/>
      <c r="D90" s="133" t="s">
        <v>144</v>
      </c>
      <c r="E90" s="137" t="s">
        <v>1</v>
      </c>
      <c r="F90" s="138" t="s">
        <v>147</v>
      </c>
      <c r="H90" s="139">
        <v>430</v>
      </c>
      <c r="I90" s="140"/>
      <c r="L90" s="136"/>
      <c r="M90" s="141"/>
      <c r="N90" s="142"/>
      <c r="O90" s="142"/>
      <c r="P90" s="142"/>
      <c r="Q90" s="142"/>
      <c r="R90" s="142"/>
      <c r="S90" s="142"/>
      <c r="T90" s="143"/>
      <c r="AT90" s="137" t="s">
        <v>144</v>
      </c>
      <c r="AU90" s="137" t="s">
        <v>71</v>
      </c>
      <c r="AV90" s="9" t="s">
        <v>80</v>
      </c>
      <c r="AW90" s="9" t="s">
        <v>32</v>
      </c>
      <c r="AX90" s="9" t="s">
        <v>71</v>
      </c>
      <c r="AY90" s="137" t="s">
        <v>140</v>
      </c>
    </row>
    <row r="91" spans="2:65" s="9" customFormat="1" ht="11.25">
      <c r="B91" s="136"/>
      <c r="D91" s="133" t="s">
        <v>144</v>
      </c>
      <c r="E91" s="137" t="s">
        <v>1</v>
      </c>
      <c r="F91" s="138" t="s">
        <v>148</v>
      </c>
      <c r="H91" s="139">
        <v>465</v>
      </c>
      <c r="I91" s="140"/>
      <c r="L91" s="136"/>
      <c r="M91" s="141"/>
      <c r="N91" s="142"/>
      <c r="O91" s="142"/>
      <c r="P91" s="142"/>
      <c r="Q91" s="142"/>
      <c r="R91" s="142"/>
      <c r="S91" s="142"/>
      <c r="T91" s="143"/>
      <c r="AT91" s="137" t="s">
        <v>144</v>
      </c>
      <c r="AU91" s="137" t="s">
        <v>71</v>
      </c>
      <c r="AV91" s="9" t="s">
        <v>80</v>
      </c>
      <c r="AW91" s="9" t="s">
        <v>32</v>
      </c>
      <c r="AX91" s="9" t="s">
        <v>71</v>
      </c>
      <c r="AY91" s="137" t="s">
        <v>140</v>
      </c>
    </row>
    <row r="92" spans="2:65" s="10" customFormat="1" ht="11.25">
      <c r="B92" s="144"/>
      <c r="D92" s="133" t="s">
        <v>144</v>
      </c>
      <c r="E92" s="145" t="s">
        <v>1</v>
      </c>
      <c r="F92" s="146" t="s">
        <v>149</v>
      </c>
      <c r="H92" s="147">
        <v>2425</v>
      </c>
      <c r="I92" s="148"/>
      <c r="L92" s="144"/>
      <c r="M92" s="149"/>
      <c r="N92" s="150"/>
      <c r="O92" s="150"/>
      <c r="P92" s="150"/>
      <c r="Q92" s="150"/>
      <c r="R92" s="150"/>
      <c r="S92" s="150"/>
      <c r="T92" s="151"/>
      <c r="AT92" s="145" t="s">
        <v>144</v>
      </c>
      <c r="AU92" s="145" t="s">
        <v>71</v>
      </c>
      <c r="AV92" s="10" t="s">
        <v>139</v>
      </c>
      <c r="AW92" s="10" t="s">
        <v>32</v>
      </c>
      <c r="AX92" s="10" t="s">
        <v>78</v>
      </c>
      <c r="AY92" s="145" t="s">
        <v>140</v>
      </c>
    </row>
    <row r="93" spans="2:65" s="1" customFormat="1" ht="16.5" customHeight="1">
      <c r="B93" s="120"/>
      <c r="C93" s="121" t="s">
        <v>80</v>
      </c>
      <c r="D93" s="121" t="s">
        <v>134</v>
      </c>
      <c r="E93" s="122" t="s">
        <v>150</v>
      </c>
      <c r="F93" s="123" t="s">
        <v>151</v>
      </c>
      <c r="G93" s="124" t="s">
        <v>152</v>
      </c>
      <c r="H93" s="125">
        <v>3.5</v>
      </c>
      <c r="I93" s="126"/>
      <c r="J93" s="127">
        <f>ROUND(I93*H93,2)</f>
        <v>0</v>
      </c>
      <c r="K93" s="123" t="s">
        <v>138</v>
      </c>
      <c r="L93" s="26"/>
      <c r="M93" s="128" t="s">
        <v>1</v>
      </c>
      <c r="N93" s="129" t="s">
        <v>42</v>
      </c>
      <c r="O93" s="45"/>
      <c r="P93" s="130">
        <f>O93*H93</f>
        <v>0</v>
      </c>
      <c r="Q93" s="130">
        <v>0</v>
      </c>
      <c r="R93" s="130">
        <f>Q93*H93</f>
        <v>0</v>
      </c>
      <c r="S93" s="130">
        <v>0</v>
      </c>
      <c r="T93" s="131">
        <f>S93*H93</f>
        <v>0</v>
      </c>
      <c r="AR93" s="12" t="s">
        <v>139</v>
      </c>
      <c r="AT93" s="12" t="s">
        <v>134</v>
      </c>
      <c r="AU93" s="12" t="s">
        <v>71</v>
      </c>
      <c r="AY93" s="12" t="s">
        <v>140</v>
      </c>
      <c r="BE93" s="132">
        <f>IF(N93="základní",J93,0)</f>
        <v>0</v>
      </c>
      <c r="BF93" s="132">
        <f>IF(N93="snížená",J93,0)</f>
        <v>0</v>
      </c>
      <c r="BG93" s="132">
        <f>IF(N93="zákl. přenesená",J93,0)</f>
        <v>0</v>
      </c>
      <c r="BH93" s="132">
        <f>IF(N93="sníž. přenesená",J93,0)</f>
        <v>0</v>
      </c>
      <c r="BI93" s="132">
        <f>IF(N93="nulová",J93,0)</f>
        <v>0</v>
      </c>
      <c r="BJ93" s="12" t="s">
        <v>78</v>
      </c>
      <c r="BK93" s="132">
        <f>ROUND(I93*H93,2)</f>
        <v>0</v>
      </c>
      <c r="BL93" s="12" t="s">
        <v>139</v>
      </c>
      <c r="BM93" s="12" t="s">
        <v>153</v>
      </c>
    </row>
    <row r="94" spans="2:65" s="1" customFormat="1" ht="19.5">
      <c r="B94" s="26"/>
      <c r="D94" s="133" t="s">
        <v>142</v>
      </c>
      <c r="F94" s="134" t="s">
        <v>154</v>
      </c>
      <c r="I94" s="88"/>
      <c r="L94" s="26"/>
      <c r="M94" s="135"/>
      <c r="N94" s="45"/>
      <c r="O94" s="45"/>
      <c r="P94" s="45"/>
      <c r="Q94" s="45"/>
      <c r="R94" s="45"/>
      <c r="S94" s="45"/>
      <c r="T94" s="46"/>
      <c r="AT94" s="12" t="s">
        <v>142</v>
      </c>
      <c r="AU94" s="12" t="s">
        <v>71</v>
      </c>
    </row>
    <row r="95" spans="2:65" s="9" customFormat="1" ht="11.25">
      <c r="B95" s="136"/>
      <c r="D95" s="133" t="s">
        <v>144</v>
      </c>
      <c r="E95" s="137" t="s">
        <v>1</v>
      </c>
      <c r="F95" s="138" t="s">
        <v>155</v>
      </c>
      <c r="H95" s="139">
        <v>3.5</v>
      </c>
      <c r="I95" s="140"/>
      <c r="L95" s="136"/>
      <c r="M95" s="141"/>
      <c r="N95" s="142"/>
      <c r="O95" s="142"/>
      <c r="P95" s="142"/>
      <c r="Q95" s="142"/>
      <c r="R95" s="142"/>
      <c r="S95" s="142"/>
      <c r="T95" s="143"/>
      <c r="AT95" s="137" t="s">
        <v>144</v>
      </c>
      <c r="AU95" s="137" t="s">
        <v>71</v>
      </c>
      <c r="AV95" s="9" t="s">
        <v>80</v>
      </c>
      <c r="AW95" s="9" t="s">
        <v>32</v>
      </c>
      <c r="AX95" s="9" t="s">
        <v>78</v>
      </c>
      <c r="AY95" s="137" t="s">
        <v>140</v>
      </c>
    </row>
    <row r="96" spans="2:65" s="1" customFormat="1" ht="16.5" customHeight="1">
      <c r="B96" s="120"/>
      <c r="C96" s="121" t="s">
        <v>156</v>
      </c>
      <c r="D96" s="121" t="s">
        <v>134</v>
      </c>
      <c r="E96" s="122" t="s">
        <v>157</v>
      </c>
      <c r="F96" s="123" t="s">
        <v>158</v>
      </c>
      <c r="G96" s="124" t="s">
        <v>159</v>
      </c>
      <c r="H96" s="125">
        <v>1.9079999999999999</v>
      </c>
      <c r="I96" s="126"/>
      <c r="J96" s="127">
        <f>ROUND(I96*H96,2)</f>
        <v>0</v>
      </c>
      <c r="K96" s="123" t="s">
        <v>138</v>
      </c>
      <c r="L96" s="26"/>
      <c r="M96" s="128" t="s">
        <v>1</v>
      </c>
      <c r="N96" s="129" t="s">
        <v>42</v>
      </c>
      <c r="O96" s="45"/>
      <c r="P96" s="130">
        <f>O96*H96</f>
        <v>0</v>
      </c>
      <c r="Q96" s="130">
        <v>0</v>
      </c>
      <c r="R96" s="130">
        <f>Q96*H96</f>
        <v>0</v>
      </c>
      <c r="S96" s="130">
        <v>0</v>
      </c>
      <c r="T96" s="131">
        <f>S96*H96</f>
        <v>0</v>
      </c>
      <c r="AR96" s="12" t="s">
        <v>139</v>
      </c>
      <c r="AT96" s="12" t="s">
        <v>134</v>
      </c>
      <c r="AU96" s="12" t="s">
        <v>71</v>
      </c>
      <c r="AY96" s="12" t="s">
        <v>140</v>
      </c>
      <c r="BE96" s="132">
        <f>IF(N96="základní",J96,0)</f>
        <v>0</v>
      </c>
      <c r="BF96" s="132">
        <f>IF(N96="snížená",J96,0)</f>
        <v>0</v>
      </c>
      <c r="BG96" s="132">
        <f>IF(N96="zákl. přenesená",J96,0)</f>
        <v>0</v>
      </c>
      <c r="BH96" s="132">
        <f>IF(N96="sníž. přenesená",J96,0)</f>
        <v>0</v>
      </c>
      <c r="BI96" s="132">
        <f>IF(N96="nulová",J96,0)</f>
        <v>0</v>
      </c>
      <c r="BJ96" s="12" t="s">
        <v>78</v>
      </c>
      <c r="BK96" s="132">
        <f>ROUND(I96*H96,2)</f>
        <v>0</v>
      </c>
      <c r="BL96" s="12" t="s">
        <v>139</v>
      </c>
      <c r="BM96" s="12" t="s">
        <v>160</v>
      </c>
    </row>
    <row r="97" spans="2:65" s="1" customFormat="1" ht="48.75">
      <c r="B97" s="26"/>
      <c r="D97" s="133" t="s">
        <v>142</v>
      </c>
      <c r="F97" s="134" t="s">
        <v>161</v>
      </c>
      <c r="I97" s="88"/>
      <c r="L97" s="26"/>
      <c r="M97" s="135"/>
      <c r="N97" s="45"/>
      <c r="O97" s="45"/>
      <c r="P97" s="45"/>
      <c r="Q97" s="45"/>
      <c r="R97" s="45"/>
      <c r="S97" s="45"/>
      <c r="T97" s="46"/>
      <c r="AT97" s="12" t="s">
        <v>142</v>
      </c>
      <c r="AU97" s="12" t="s">
        <v>71</v>
      </c>
    </row>
    <row r="98" spans="2:65" s="1" customFormat="1" ht="16.5" customHeight="1">
      <c r="B98" s="120"/>
      <c r="C98" s="121" t="s">
        <v>139</v>
      </c>
      <c r="D98" s="121" t="s">
        <v>134</v>
      </c>
      <c r="E98" s="122" t="s">
        <v>162</v>
      </c>
      <c r="F98" s="123" t="s">
        <v>163</v>
      </c>
      <c r="G98" s="124" t="s">
        <v>152</v>
      </c>
      <c r="H98" s="125">
        <v>1717.2</v>
      </c>
      <c r="I98" s="126"/>
      <c r="J98" s="127">
        <f>ROUND(I98*H98,2)</f>
        <v>0</v>
      </c>
      <c r="K98" s="123" t="s">
        <v>138</v>
      </c>
      <c r="L98" s="26"/>
      <c r="M98" s="128" t="s">
        <v>1</v>
      </c>
      <c r="N98" s="129" t="s">
        <v>42</v>
      </c>
      <c r="O98" s="45"/>
      <c r="P98" s="130">
        <f>O98*H98</f>
        <v>0</v>
      </c>
      <c r="Q98" s="130">
        <v>0</v>
      </c>
      <c r="R98" s="130">
        <f>Q98*H98</f>
        <v>0</v>
      </c>
      <c r="S98" s="130">
        <v>0</v>
      </c>
      <c r="T98" s="131">
        <f>S98*H98</f>
        <v>0</v>
      </c>
      <c r="AR98" s="12" t="s">
        <v>139</v>
      </c>
      <c r="AT98" s="12" t="s">
        <v>134</v>
      </c>
      <c r="AU98" s="12" t="s">
        <v>71</v>
      </c>
      <c r="AY98" s="12" t="s">
        <v>140</v>
      </c>
      <c r="BE98" s="132">
        <f>IF(N98="základní",J98,0)</f>
        <v>0</v>
      </c>
      <c r="BF98" s="132">
        <f>IF(N98="snížená",J98,0)</f>
        <v>0</v>
      </c>
      <c r="BG98" s="132">
        <f>IF(N98="zákl. přenesená",J98,0)</f>
        <v>0</v>
      </c>
      <c r="BH98" s="132">
        <f>IF(N98="sníž. přenesená",J98,0)</f>
        <v>0</v>
      </c>
      <c r="BI98" s="132">
        <f>IF(N98="nulová",J98,0)</f>
        <v>0</v>
      </c>
      <c r="BJ98" s="12" t="s">
        <v>78</v>
      </c>
      <c r="BK98" s="132">
        <f>ROUND(I98*H98,2)</f>
        <v>0</v>
      </c>
      <c r="BL98" s="12" t="s">
        <v>139</v>
      </c>
      <c r="BM98" s="12" t="s">
        <v>164</v>
      </c>
    </row>
    <row r="99" spans="2:65" s="1" customFormat="1" ht="19.5">
      <c r="B99" s="26"/>
      <c r="D99" s="133" t="s">
        <v>142</v>
      </c>
      <c r="F99" s="134" t="s">
        <v>165</v>
      </c>
      <c r="I99" s="88"/>
      <c r="L99" s="26"/>
      <c r="M99" s="135"/>
      <c r="N99" s="45"/>
      <c r="O99" s="45"/>
      <c r="P99" s="45"/>
      <c r="Q99" s="45"/>
      <c r="R99" s="45"/>
      <c r="S99" s="45"/>
      <c r="T99" s="46"/>
      <c r="AT99" s="12" t="s">
        <v>142</v>
      </c>
      <c r="AU99" s="12" t="s">
        <v>71</v>
      </c>
    </row>
    <row r="100" spans="2:65" s="9" customFormat="1" ht="11.25">
      <c r="B100" s="136"/>
      <c r="D100" s="133" t="s">
        <v>144</v>
      </c>
      <c r="E100" s="137" t="s">
        <v>1</v>
      </c>
      <c r="F100" s="138" t="s">
        <v>166</v>
      </c>
      <c r="H100" s="139">
        <v>1717.2</v>
      </c>
      <c r="I100" s="140"/>
      <c r="L100" s="136"/>
      <c r="M100" s="141"/>
      <c r="N100" s="142"/>
      <c r="O100" s="142"/>
      <c r="P100" s="142"/>
      <c r="Q100" s="142"/>
      <c r="R100" s="142"/>
      <c r="S100" s="142"/>
      <c r="T100" s="143"/>
      <c r="AT100" s="137" t="s">
        <v>144</v>
      </c>
      <c r="AU100" s="137" t="s">
        <v>71</v>
      </c>
      <c r="AV100" s="9" t="s">
        <v>80</v>
      </c>
      <c r="AW100" s="9" t="s">
        <v>32</v>
      </c>
      <c r="AX100" s="9" t="s">
        <v>78</v>
      </c>
      <c r="AY100" s="137" t="s">
        <v>140</v>
      </c>
    </row>
    <row r="101" spans="2:65" s="1" customFormat="1" ht="16.5" customHeight="1">
      <c r="B101" s="120"/>
      <c r="C101" s="152" t="s">
        <v>167</v>
      </c>
      <c r="D101" s="152" t="s">
        <v>168</v>
      </c>
      <c r="E101" s="153" t="s">
        <v>169</v>
      </c>
      <c r="F101" s="154" t="s">
        <v>170</v>
      </c>
      <c r="G101" s="155" t="s">
        <v>171</v>
      </c>
      <c r="H101" s="156">
        <v>2448.7269999999999</v>
      </c>
      <c r="I101" s="157"/>
      <c r="J101" s="158">
        <f>ROUND(I101*H101,2)</f>
        <v>0</v>
      </c>
      <c r="K101" s="154" t="s">
        <v>138</v>
      </c>
      <c r="L101" s="159"/>
      <c r="M101" s="160" t="s">
        <v>1</v>
      </c>
      <c r="N101" s="161" t="s">
        <v>42</v>
      </c>
      <c r="O101" s="45"/>
      <c r="P101" s="130">
        <f>O101*H101</f>
        <v>0</v>
      </c>
      <c r="Q101" s="130">
        <v>1</v>
      </c>
      <c r="R101" s="130">
        <f>Q101*H101</f>
        <v>2448.7269999999999</v>
      </c>
      <c r="S101" s="130">
        <v>0</v>
      </c>
      <c r="T101" s="131">
        <f>S101*H101</f>
        <v>0</v>
      </c>
      <c r="AR101" s="12" t="s">
        <v>172</v>
      </c>
      <c r="AT101" s="12" t="s">
        <v>168</v>
      </c>
      <c r="AU101" s="12" t="s">
        <v>71</v>
      </c>
      <c r="AY101" s="12" t="s">
        <v>140</v>
      </c>
      <c r="BE101" s="132">
        <f>IF(N101="základní",J101,0)</f>
        <v>0</v>
      </c>
      <c r="BF101" s="132">
        <f>IF(N101="snížená",J101,0)</f>
        <v>0</v>
      </c>
      <c r="BG101" s="132">
        <f>IF(N101="zákl. přenesená",J101,0)</f>
        <v>0</v>
      </c>
      <c r="BH101" s="132">
        <f>IF(N101="sníž. přenesená",J101,0)</f>
        <v>0</v>
      </c>
      <c r="BI101" s="132">
        <f>IF(N101="nulová",J101,0)</f>
        <v>0</v>
      </c>
      <c r="BJ101" s="12" t="s">
        <v>78</v>
      </c>
      <c r="BK101" s="132">
        <f>ROUND(I101*H101,2)</f>
        <v>0</v>
      </c>
      <c r="BL101" s="12" t="s">
        <v>172</v>
      </c>
      <c r="BM101" s="12" t="s">
        <v>173</v>
      </c>
    </row>
    <row r="102" spans="2:65" s="1" customFormat="1" ht="11.25">
      <c r="B102" s="26"/>
      <c r="D102" s="133" t="s">
        <v>142</v>
      </c>
      <c r="F102" s="134" t="s">
        <v>170</v>
      </c>
      <c r="I102" s="88"/>
      <c r="L102" s="26"/>
      <c r="M102" s="135"/>
      <c r="N102" s="45"/>
      <c r="O102" s="45"/>
      <c r="P102" s="45"/>
      <c r="Q102" s="45"/>
      <c r="R102" s="45"/>
      <c r="S102" s="45"/>
      <c r="T102" s="46"/>
      <c r="AT102" s="12" t="s">
        <v>142</v>
      </c>
      <c r="AU102" s="12" t="s">
        <v>71</v>
      </c>
    </row>
    <row r="103" spans="2:65" s="9" customFormat="1" ht="11.25">
      <c r="B103" s="136"/>
      <c r="D103" s="133" t="s">
        <v>144</v>
      </c>
      <c r="E103" s="137" t="s">
        <v>1</v>
      </c>
      <c r="F103" s="138" t="s">
        <v>174</v>
      </c>
      <c r="H103" s="139">
        <v>2448.7269999999999</v>
      </c>
      <c r="I103" s="140"/>
      <c r="L103" s="136"/>
      <c r="M103" s="141"/>
      <c r="N103" s="142"/>
      <c r="O103" s="142"/>
      <c r="P103" s="142"/>
      <c r="Q103" s="142"/>
      <c r="R103" s="142"/>
      <c r="S103" s="142"/>
      <c r="T103" s="143"/>
      <c r="AT103" s="137" t="s">
        <v>144</v>
      </c>
      <c r="AU103" s="137" t="s">
        <v>71</v>
      </c>
      <c r="AV103" s="9" t="s">
        <v>80</v>
      </c>
      <c r="AW103" s="9" t="s">
        <v>32</v>
      </c>
      <c r="AX103" s="9" t="s">
        <v>78</v>
      </c>
      <c r="AY103" s="137" t="s">
        <v>140</v>
      </c>
    </row>
    <row r="104" spans="2:65" s="1" customFormat="1" ht="16.5" customHeight="1">
      <c r="B104" s="120"/>
      <c r="C104" s="121" t="s">
        <v>175</v>
      </c>
      <c r="D104" s="121" t="s">
        <v>134</v>
      </c>
      <c r="E104" s="122" t="s">
        <v>176</v>
      </c>
      <c r="F104" s="123" t="s">
        <v>177</v>
      </c>
      <c r="G104" s="124" t="s">
        <v>178</v>
      </c>
      <c r="H104" s="125">
        <v>3180</v>
      </c>
      <c r="I104" s="126"/>
      <c r="J104" s="127">
        <f>ROUND(I104*H104,2)</f>
        <v>0</v>
      </c>
      <c r="K104" s="123" t="s">
        <v>138</v>
      </c>
      <c r="L104" s="26"/>
      <c r="M104" s="128" t="s">
        <v>1</v>
      </c>
      <c r="N104" s="129" t="s">
        <v>42</v>
      </c>
      <c r="O104" s="45"/>
      <c r="P104" s="130">
        <f>O104*H104</f>
        <v>0</v>
      </c>
      <c r="Q104" s="130">
        <v>0</v>
      </c>
      <c r="R104" s="130">
        <f>Q104*H104</f>
        <v>0</v>
      </c>
      <c r="S104" s="130">
        <v>0</v>
      </c>
      <c r="T104" s="131">
        <f>S104*H104</f>
        <v>0</v>
      </c>
      <c r="AR104" s="12" t="s">
        <v>139</v>
      </c>
      <c r="AT104" s="12" t="s">
        <v>134</v>
      </c>
      <c r="AU104" s="12" t="s">
        <v>71</v>
      </c>
      <c r="AY104" s="12" t="s">
        <v>140</v>
      </c>
      <c r="BE104" s="132">
        <f>IF(N104="základní",J104,0)</f>
        <v>0</v>
      </c>
      <c r="BF104" s="132">
        <f>IF(N104="snížená",J104,0)</f>
        <v>0</v>
      </c>
      <c r="BG104" s="132">
        <f>IF(N104="zákl. přenesená",J104,0)</f>
        <v>0</v>
      </c>
      <c r="BH104" s="132">
        <f>IF(N104="sníž. přenesená",J104,0)</f>
        <v>0</v>
      </c>
      <c r="BI104" s="132">
        <f>IF(N104="nulová",J104,0)</f>
        <v>0</v>
      </c>
      <c r="BJ104" s="12" t="s">
        <v>78</v>
      </c>
      <c r="BK104" s="132">
        <f>ROUND(I104*H104,2)</f>
        <v>0</v>
      </c>
      <c r="BL104" s="12" t="s">
        <v>139</v>
      </c>
      <c r="BM104" s="12" t="s">
        <v>179</v>
      </c>
    </row>
    <row r="105" spans="2:65" s="1" customFormat="1" ht="39">
      <c r="B105" s="26"/>
      <c r="D105" s="133" t="s">
        <v>142</v>
      </c>
      <c r="F105" s="134" t="s">
        <v>180</v>
      </c>
      <c r="I105" s="88"/>
      <c r="L105" s="26"/>
      <c r="M105" s="135"/>
      <c r="N105" s="45"/>
      <c r="O105" s="45"/>
      <c r="P105" s="45"/>
      <c r="Q105" s="45"/>
      <c r="R105" s="45"/>
      <c r="S105" s="45"/>
      <c r="T105" s="46"/>
      <c r="AT105" s="12" t="s">
        <v>142</v>
      </c>
      <c r="AU105" s="12" t="s">
        <v>71</v>
      </c>
    </row>
    <row r="106" spans="2:65" s="1" customFormat="1" ht="19.5">
      <c r="B106" s="26"/>
      <c r="D106" s="133" t="s">
        <v>181</v>
      </c>
      <c r="F106" s="162" t="s">
        <v>182</v>
      </c>
      <c r="I106" s="88"/>
      <c r="L106" s="26"/>
      <c r="M106" s="135"/>
      <c r="N106" s="45"/>
      <c r="O106" s="45"/>
      <c r="P106" s="45"/>
      <c r="Q106" s="45"/>
      <c r="R106" s="45"/>
      <c r="S106" s="45"/>
      <c r="T106" s="46"/>
      <c r="AT106" s="12" t="s">
        <v>181</v>
      </c>
      <c r="AU106" s="12" t="s">
        <v>71</v>
      </c>
    </row>
    <row r="107" spans="2:65" s="1" customFormat="1" ht="16.5" customHeight="1">
      <c r="B107" s="120"/>
      <c r="C107" s="121" t="s">
        <v>183</v>
      </c>
      <c r="D107" s="121" t="s">
        <v>134</v>
      </c>
      <c r="E107" s="122" t="s">
        <v>184</v>
      </c>
      <c r="F107" s="123" t="s">
        <v>185</v>
      </c>
      <c r="G107" s="124" t="s">
        <v>186</v>
      </c>
      <c r="H107" s="125">
        <v>152</v>
      </c>
      <c r="I107" s="126"/>
      <c r="J107" s="127">
        <f>ROUND(I107*H107,2)</f>
        <v>0</v>
      </c>
      <c r="K107" s="123" t="s">
        <v>138</v>
      </c>
      <c r="L107" s="26"/>
      <c r="M107" s="128" t="s">
        <v>1</v>
      </c>
      <c r="N107" s="129" t="s">
        <v>42</v>
      </c>
      <c r="O107" s="45"/>
      <c r="P107" s="130">
        <f>O107*H107</f>
        <v>0</v>
      </c>
      <c r="Q107" s="130">
        <v>0</v>
      </c>
      <c r="R107" s="130">
        <f>Q107*H107</f>
        <v>0</v>
      </c>
      <c r="S107" s="130">
        <v>0</v>
      </c>
      <c r="T107" s="131">
        <f>S107*H107</f>
        <v>0</v>
      </c>
      <c r="AR107" s="12" t="s">
        <v>139</v>
      </c>
      <c r="AT107" s="12" t="s">
        <v>134</v>
      </c>
      <c r="AU107" s="12" t="s">
        <v>71</v>
      </c>
      <c r="AY107" s="12" t="s">
        <v>140</v>
      </c>
      <c r="BE107" s="132">
        <f>IF(N107="základní",J107,0)</f>
        <v>0</v>
      </c>
      <c r="BF107" s="132">
        <f>IF(N107="snížená",J107,0)</f>
        <v>0</v>
      </c>
      <c r="BG107" s="132">
        <f>IF(N107="zákl. přenesená",J107,0)</f>
        <v>0</v>
      </c>
      <c r="BH107" s="132">
        <f>IF(N107="sníž. přenesená",J107,0)</f>
        <v>0</v>
      </c>
      <c r="BI107" s="132">
        <f>IF(N107="nulová",J107,0)</f>
        <v>0</v>
      </c>
      <c r="BJ107" s="12" t="s">
        <v>78</v>
      </c>
      <c r="BK107" s="132">
        <f>ROUND(I107*H107,2)</f>
        <v>0</v>
      </c>
      <c r="BL107" s="12" t="s">
        <v>139</v>
      </c>
      <c r="BM107" s="12" t="s">
        <v>187</v>
      </c>
    </row>
    <row r="108" spans="2:65" s="1" customFormat="1" ht="29.25">
      <c r="B108" s="26"/>
      <c r="D108" s="133" t="s">
        <v>142</v>
      </c>
      <c r="F108" s="134" t="s">
        <v>188</v>
      </c>
      <c r="I108" s="88"/>
      <c r="L108" s="26"/>
      <c r="M108" s="135"/>
      <c r="N108" s="45"/>
      <c r="O108" s="45"/>
      <c r="P108" s="45"/>
      <c r="Q108" s="45"/>
      <c r="R108" s="45"/>
      <c r="S108" s="45"/>
      <c r="T108" s="46"/>
      <c r="AT108" s="12" t="s">
        <v>142</v>
      </c>
      <c r="AU108" s="12" t="s">
        <v>71</v>
      </c>
    </row>
    <row r="109" spans="2:65" s="1" customFormat="1" ht="16.5" customHeight="1">
      <c r="B109" s="120"/>
      <c r="C109" s="121" t="s">
        <v>189</v>
      </c>
      <c r="D109" s="121" t="s">
        <v>134</v>
      </c>
      <c r="E109" s="122" t="s">
        <v>190</v>
      </c>
      <c r="F109" s="123" t="s">
        <v>191</v>
      </c>
      <c r="G109" s="124" t="s">
        <v>192</v>
      </c>
      <c r="H109" s="125">
        <v>3816</v>
      </c>
      <c r="I109" s="126"/>
      <c r="J109" s="127">
        <f>ROUND(I109*H109,2)</f>
        <v>0</v>
      </c>
      <c r="K109" s="123" t="s">
        <v>138</v>
      </c>
      <c r="L109" s="26"/>
      <c r="M109" s="128" t="s">
        <v>1</v>
      </c>
      <c r="N109" s="129" t="s">
        <v>42</v>
      </c>
      <c r="O109" s="45"/>
      <c r="P109" s="130">
        <f>O109*H109</f>
        <v>0</v>
      </c>
      <c r="Q109" s="130">
        <v>0</v>
      </c>
      <c r="R109" s="130">
        <f>Q109*H109</f>
        <v>0</v>
      </c>
      <c r="S109" s="130">
        <v>0</v>
      </c>
      <c r="T109" s="131">
        <f>S109*H109</f>
        <v>0</v>
      </c>
      <c r="AR109" s="12" t="s">
        <v>139</v>
      </c>
      <c r="AT109" s="12" t="s">
        <v>134</v>
      </c>
      <c r="AU109" s="12" t="s">
        <v>71</v>
      </c>
      <c r="AY109" s="12" t="s">
        <v>140</v>
      </c>
      <c r="BE109" s="132">
        <f>IF(N109="základní",J109,0)</f>
        <v>0</v>
      </c>
      <c r="BF109" s="132">
        <f>IF(N109="snížená",J109,0)</f>
        <v>0</v>
      </c>
      <c r="BG109" s="132">
        <f>IF(N109="zákl. přenesená",J109,0)</f>
        <v>0</v>
      </c>
      <c r="BH109" s="132">
        <f>IF(N109="sníž. přenesená",J109,0)</f>
        <v>0</v>
      </c>
      <c r="BI109" s="132">
        <f>IF(N109="nulová",J109,0)</f>
        <v>0</v>
      </c>
      <c r="BJ109" s="12" t="s">
        <v>78</v>
      </c>
      <c r="BK109" s="132">
        <f>ROUND(I109*H109,2)</f>
        <v>0</v>
      </c>
      <c r="BL109" s="12" t="s">
        <v>139</v>
      </c>
      <c r="BM109" s="12" t="s">
        <v>193</v>
      </c>
    </row>
    <row r="110" spans="2:65" s="1" customFormat="1" ht="39">
      <c r="B110" s="26"/>
      <c r="D110" s="133" t="s">
        <v>142</v>
      </c>
      <c r="F110" s="134" t="s">
        <v>194</v>
      </c>
      <c r="I110" s="88"/>
      <c r="L110" s="26"/>
      <c r="M110" s="135"/>
      <c r="N110" s="45"/>
      <c r="O110" s="45"/>
      <c r="P110" s="45"/>
      <c r="Q110" s="45"/>
      <c r="R110" s="45"/>
      <c r="S110" s="45"/>
      <c r="T110" s="46"/>
      <c r="AT110" s="12" t="s">
        <v>142</v>
      </c>
      <c r="AU110" s="12" t="s">
        <v>71</v>
      </c>
    </row>
    <row r="111" spans="2:65" s="1" customFormat="1" ht="19.5">
      <c r="B111" s="26"/>
      <c r="D111" s="133" t="s">
        <v>181</v>
      </c>
      <c r="F111" s="162" t="s">
        <v>195</v>
      </c>
      <c r="I111" s="88"/>
      <c r="L111" s="26"/>
      <c r="M111" s="135"/>
      <c r="N111" s="45"/>
      <c r="O111" s="45"/>
      <c r="P111" s="45"/>
      <c r="Q111" s="45"/>
      <c r="R111" s="45"/>
      <c r="S111" s="45"/>
      <c r="T111" s="46"/>
      <c r="AT111" s="12" t="s">
        <v>181</v>
      </c>
      <c r="AU111" s="12" t="s">
        <v>71</v>
      </c>
    </row>
    <row r="112" spans="2:65" s="9" customFormat="1" ht="11.25">
      <c r="B112" s="136"/>
      <c r="D112" s="133" t="s">
        <v>144</v>
      </c>
      <c r="E112" s="137" t="s">
        <v>1</v>
      </c>
      <c r="F112" s="138" t="s">
        <v>196</v>
      </c>
      <c r="H112" s="139">
        <v>3816</v>
      </c>
      <c r="I112" s="140"/>
      <c r="L112" s="136"/>
      <c r="M112" s="141"/>
      <c r="N112" s="142"/>
      <c r="O112" s="142"/>
      <c r="P112" s="142"/>
      <c r="Q112" s="142"/>
      <c r="R112" s="142"/>
      <c r="S112" s="142"/>
      <c r="T112" s="143"/>
      <c r="AT112" s="137" t="s">
        <v>144</v>
      </c>
      <c r="AU112" s="137" t="s">
        <v>71</v>
      </c>
      <c r="AV112" s="9" t="s">
        <v>80</v>
      </c>
      <c r="AW112" s="9" t="s">
        <v>32</v>
      </c>
      <c r="AX112" s="9" t="s">
        <v>78</v>
      </c>
      <c r="AY112" s="137" t="s">
        <v>140</v>
      </c>
    </row>
    <row r="113" spans="2:65" s="1" customFormat="1" ht="16.5" customHeight="1">
      <c r="B113" s="120"/>
      <c r="C113" s="121" t="s">
        <v>197</v>
      </c>
      <c r="D113" s="121" t="s">
        <v>134</v>
      </c>
      <c r="E113" s="122" t="s">
        <v>198</v>
      </c>
      <c r="F113" s="123" t="s">
        <v>199</v>
      </c>
      <c r="G113" s="124" t="s">
        <v>171</v>
      </c>
      <c r="H113" s="125">
        <v>340.78800000000001</v>
      </c>
      <c r="I113" s="126"/>
      <c r="J113" s="127">
        <f>ROUND(I113*H113,2)</f>
        <v>0</v>
      </c>
      <c r="K113" s="123" t="s">
        <v>138</v>
      </c>
      <c r="L113" s="26"/>
      <c r="M113" s="128" t="s">
        <v>1</v>
      </c>
      <c r="N113" s="129" t="s">
        <v>42</v>
      </c>
      <c r="O113" s="45"/>
      <c r="P113" s="130">
        <f>O113*H113</f>
        <v>0</v>
      </c>
      <c r="Q113" s="130">
        <v>0</v>
      </c>
      <c r="R113" s="130">
        <f>Q113*H113</f>
        <v>0</v>
      </c>
      <c r="S113" s="130">
        <v>0</v>
      </c>
      <c r="T113" s="131">
        <f>S113*H113</f>
        <v>0</v>
      </c>
      <c r="AR113" s="12" t="s">
        <v>139</v>
      </c>
      <c r="AT113" s="12" t="s">
        <v>134</v>
      </c>
      <c r="AU113" s="12" t="s">
        <v>71</v>
      </c>
      <c r="AY113" s="12" t="s">
        <v>140</v>
      </c>
      <c r="BE113" s="132">
        <f>IF(N113="základní",J113,0)</f>
        <v>0</v>
      </c>
      <c r="BF113" s="132">
        <f>IF(N113="snížená",J113,0)</f>
        <v>0</v>
      </c>
      <c r="BG113" s="132">
        <f>IF(N113="zákl. přenesená",J113,0)</f>
        <v>0</v>
      </c>
      <c r="BH113" s="132">
        <f>IF(N113="sníž. přenesená",J113,0)</f>
        <v>0</v>
      </c>
      <c r="BI113" s="132">
        <f>IF(N113="nulová",J113,0)</f>
        <v>0</v>
      </c>
      <c r="BJ113" s="12" t="s">
        <v>78</v>
      </c>
      <c r="BK113" s="132">
        <f>ROUND(I113*H113,2)</f>
        <v>0</v>
      </c>
      <c r="BL113" s="12" t="s">
        <v>139</v>
      </c>
      <c r="BM113" s="12" t="s">
        <v>200</v>
      </c>
    </row>
    <row r="114" spans="2:65" s="1" customFormat="1" ht="29.25">
      <c r="B114" s="26"/>
      <c r="D114" s="133" t="s">
        <v>142</v>
      </c>
      <c r="F114" s="134" t="s">
        <v>201</v>
      </c>
      <c r="I114" s="88"/>
      <c r="L114" s="26"/>
      <c r="M114" s="135"/>
      <c r="N114" s="45"/>
      <c r="O114" s="45"/>
      <c r="P114" s="45"/>
      <c r="Q114" s="45"/>
      <c r="R114" s="45"/>
      <c r="S114" s="45"/>
      <c r="T114" s="46"/>
      <c r="AT114" s="12" t="s">
        <v>142</v>
      </c>
      <c r="AU114" s="12" t="s">
        <v>71</v>
      </c>
    </row>
    <row r="115" spans="2:65" s="9" customFormat="1" ht="11.25">
      <c r="B115" s="136"/>
      <c r="D115" s="133" t="s">
        <v>144</v>
      </c>
      <c r="E115" s="137" t="s">
        <v>1</v>
      </c>
      <c r="F115" s="138" t="s">
        <v>202</v>
      </c>
      <c r="H115" s="139">
        <v>152.316</v>
      </c>
      <c r="I115" s="140"/>
      <c r="L115" s="136"/>
      <c r="M115" s="141"/>
      <c r="N115" s="142"/>
      <c r="O115" s="142"/>
      <c r="P115" s="142"/>
      <c r="Q115" s="142"/>
      <c r="R115" s="142"/>
      <c r="S115" s="142"/>
      <c r="T115" s="143"/>
      <c r="AT115" s="137" t="s">
        <v>144</v>
      </c>
      <c r="AU115" s="137" t="s">
        <v>71</v>
      </c>
      <c r="AV115" s="9" t="s">
        <v>80</v>
      </c>
      <c r="AW115" s="9" t="s">
        <v>32</v>
      </c>
      <c r="AX115" s="9" t="s">
        <v>71</v>
      </c>
      <c r="AY115" s="137" t="s">
        <v>140</v>
      </c>
    </row>
    <row r="116" spans="2:65" s="9" customFormat="1" ht="11.25">
      <c r="B116" s="136"/>
      <c r="D116" s="133" t="s">
        <v>144</v>
      </c>
      <c r="E116" s="137" t="s">
        <v>1</v>
      </c>
      <c r="F116" s="138" t="s">
        <v>203</v>
      </c>
      <c r="H116" s="139">
        <v>188.47200000000001</v>
      </c>
      <c r="I116" s="140"/>
      <c r="L116" s="136"/>
      <c r="M116" s="141"/>
      <c r="N116" s="142"/>
      <c r="O116" s="142"/>
      <c r="P116" s="142"/>
      <c r="Q116" s="142"/>
      <c r="R116" s="142"/>
      <c r="S116" s="142"/>
      <c r="T116" s="143"/>
      <c r="AT116" s="137" t="s">
        <v>144</v>
      </c>
      <c r="AU116" s="137" t="s">
        <v>71</v>
      </c>
      <c r="AV116" s="9" t="s">
        <v>80</v>
      </c>
      <c r="AW116" s="9" t="s">
        <v>32</v>
      </c>
      <c r="AX116" s="9" t="s">
        <v>71</v>
      </c>
      <c r="AY116" s="137" t="s">
        <v>140</v>
      </c>
    </row>
    <row r="117" spans="2:65" s="10" customFormat="1" ht="11.25">
      <c r="B117" s="144"/>
      <c r="D117" s="133" t="s">
        <v>144</v>
      </c>
      <c r="E117" s="145" t="s">
        <v>1</v>
      </c>
      <c r="F117" s="146" t="s">
        <v>149</v>
      </c>
      <c r="H117" s="147">
        <v>340.78800000000001</v>
      </c>
      <c r="I117" s="148"/>
      <c r="L117" s="144"/>
      <c r="M117" s="149"/>
      <c r="N117" s="150"/>
      <c r="O117" s="150"/>
      <c r="P117" s="150"/>
      <c r="Q117" s="150"/>
      <c r="R117" s="150"/>
      <c r="S117" s="150"/>
      <c r="T117" s="151"/>
      <c r="AT117" s="145" t="s">
        <v>144</v>
      </c>
      <c r="AU117" s="145" t="s">
        <v>71</v>
      </c>
      <c r="AV117" s="10" t="s">
        <v>139</v>
      </c>
      <c r="AW117" s="10" t="s">
        <v>32</v>
      </c>
      <c r="AX117" s="10" t="s">
        <v>78</v>
      </c>
      <c r="AY117" s="145" t="s">
        <v>140</v>
      </c>
    </row>
    <row r="118" spans="2:65" s="1" customFormat="1" ht="22.5" customHeight="1">
      <c r="B118" s="120"/>
      <c r="C118" s="121" t="s">
        <v>204</v>
      </c>
      <c r="D118" s="121" t="s">
        <v>134</v>
      </c>
      <c r="E118" s="122" t="s">
        <v>205</v>
      </c>
      <c r="F118" s="123" t="s">
        <v>206</v>
      </c>
      <c r="G118" s="124" t="s">
        <v>171</v>
      </c>
      <c r="H118" s="125">
        <v>48.155000000000001</v>
      </c>
      <c r="I118" s="126"/>
      <c r="J118" s="127">
        <f>ROUND(I118*H118,2)</f>
        <v>0</v>
      </c>
      <c r="K118" s="123" t="s">
        <v>138</v>
      </c>
      <c r="L118" s="26"/>
      <c r="M118" s="128" t="s">
        <v>1</v>
      </c>
      <c r="N118" s="129" t="s">
        <v>42</v>
      </c>
      <c r="O118" s="45"/>
      <c r="P118" s="130">
        <f>O118*H118</f>
        <v>0</v>
      </c>
      <c r="Q118" s="130">
        <v>0</v>
      </c>
      <c r="R118" s="130">
        <f>Q118*H118</f>
        <v>0</v>
      </c>
      <c r="S118" s="130">
        <v>0</v>
      </c>
      <c r="T118" s="131">
        <f>S118*H118</f>
        <v>0</v>
      </c>
      <c r="AR118" s="12" t="s">
        <v>139</v>
      </c>
      <c r="AT118" s="12" t="s">
        <v>134</v>
      </c>
      <c r="AU118" s="12" t="s">
        <v>71</v>
      </c>
      <c r="AY118" s="12" t="s">
        <v>140</v>
      </c>
      <c r="BE118" s="132">
        <f>IF(N118="základní",J118,0)</f>
        <v>0</v>
      </c>
      <c r="BF118" s="132">
        <f>IF(N118="snížená",J118,0)</f>
        <v>0</v>
      </c>
      <c r="BG118" s="132">
        <f>IF(N118="zákl. přenesená",J118,0)</f>
        <v>0</v>
      </c>
      <c r="BH118" s="132">
        <f>IF(N118="sníž. přenesená",J118,0)</f>
        <v>0</v>
      </c>
      <c r="BI118" s="132">
        <f>IF(N118="nulová",J118,0)</f>
        <v>0</v>
      </c>
      <c r="BJ118" s="12" t="s">
        <v>78</v>
      </c>
      <c r="BK118" s="132">
        <f>ROUND(I118*H118,2)</f>
        <v>0</v>
      </c>
      <c r="BL118" s="12" t="s">
        <v>139</v>
      </c>
      <c r="BM118" s="12" t="s">
        <v>207</v>
      </c>
    </row>
    <row r="119" spans="2:65" s="1" customFormat="1" ht="58.5">
      <c r="B119" s="26"/>
      <c r="D119" s="133" t="s">
        <v>142</v>
      </c>
      <c r="F119" s="134" t="s">
        <v>208</v>
      </c>
      <c r="I119" s="88"/>
      <c r="L119" s="26"/>
      <c r="M119" s="135"/>
      <c r="N119" s="45"/>
      <c r="O119" s="45"/>
      <c r="P119" s="45"/>
      <c r="Q119" s="45"/>
      <c r="R119" s="45"/>
      <c r="S119" s="45"/>
      <c r="T119" s="46"/>
      <c r="AT119" s="12" t="s">
        <v>142</v>
      </c>
      <c r="AU119" s="12" t="s">
        <v>71</v>
      </c>
    </row>
    <row r="120" spans="2:65" s="1" customFormat="1" ht="19.5">
      <c r="B120" s="26"/>
      <c r="D120" s="133" t="s">
        <v>181</v>
      </c>
      <c r="F120" s="162" t="s">
        <v>209</v>
      </c>
      <c r="I120" s="88"/>
      <c r="L120" s="26"/>
      <c r="M120" s="135"/>
      <c r="N120" s="45"/>
      <c r="O120" s="45"/>
      <c r="P120" s="45"/>
      <c r="Q120" s="45"/>
      <c r="R120" s="45"/>
      <c r="S120" s="45"/>
      <c r="T120" s="46"/>
      <c r="AT120" s="12" t="s">
        <v>181</v>
      </c>
      <c r="AU120" s="12" t="s">
        <v>71</v>
      </c>
    </row>
    <row r="121" spans="2:65" s="9" customFormat="1" ht="11.25">
      <c r="B121" s="136"/>
      <c r="D121" s="133" t="s">
        <v>144</v>
      </c>
      <c r="E121" s="137" t="s">
        <v>1</v>
      </c>
      <c r="F121" s="138" t="s">
        <v>210</v>
      </c>
      <c r="H121" s="139">
        <v>48.155000000000001</v>
      </c>
      <c r="I121" s="140"/>
      <c r="L121" s="136"/>
      <c r="M121" s="141"/>
      <c r="N121" s="142"/>
      <c r="O121" s="142"/>
      <c r="P121" s="142"/>
      <c r="Q121" s="142"/>
      <c r="R121" s="142"/>
      <c r="S121" s="142"/>
      <c r="T121" s="143"/>
      <c r="AT121" s="137" t="s">
        <v>144</v>
      </c>
      <c r="AU121" s="137" t="s">
        <v>71</v>
      </c>
      <c r="AV121" s="9" t="s">
        <v>80</v>
      </c>
      <c r="AW121" s="9" t="s">
        <v>32</v>
      </c>
      <c r="AX121" s="9" t="s">
        <v>78</v>
      </c>
      <c r="AY121" s="137" t="s">
        <v>140</v>
      </c>
    </row>
    <row r="122" spans="2:65" s="1" customFormat="1" ht="22.5" customHeight="1">
      <c r="B122" s="120"/>
      <c r="C122" s="121" t="s">
        <v>211</v>
      </c>
      <c r="D122" s="121" t="s">
        <v>134</v>
      </c>
      <c r="E122" s="122" t="s">
        <v>212</v>
      </c>
      <c r="F122" s="123" t="s">
        <v>213</v>
      </c>
      <c r="G122" s="124" t="s">
        <v>171</v>
      </c>
      <c r="H122" s="125">
        <v>140.31700000000001</v>
      </c>
      <c r="I122" s="126"/>
      <c r="J122" s="127">
        <f>ROUND(I122*H122,2)</f>
        <v>0</v>
      </c>
      <c r="K122" s="123" t="s">
        <v>138</v>
      </c>
      <c r="L122" s="26"/>
      <c r="M122" s="128" t="s">
        <v>1</v>
      </c>
      <c r="N122" s="129" t="s">
        <v>42</v>
      </c>
      <c r="O122" s="45"/>
      <c r="P122" s="130">
        <f>O122*H122</f>
        <v>0</v>
      </c>
      <c r="Q122" s="130">
        <v>0</v>
      </c>
      <c r="R122" s="130">
        <f>Q122*H122</f>
        <v>0</v>
      </c>
      <c r="S122" s="130">
        <v>0</v>
      </c>
      <c r="T122" s="131">
        <f>S122*H122</f>
        <v>0</v>
      </c>
      <c r="AR122" s="12" t="s">
        <v>214</v>
      </c>
      <c r="AT122" s="12" t="s">
        <v>134</v>
      </c>
      <c r="AU122" s="12" t="s">
        <v>71</v>
      </c>
      <c r="AY122" s="12" t="s">
        <v>140</v>
      </c>
      <c r="BE122" s="132">
        <f>IF(N122="základní",J122,0)</f>
        <v>0</v>
      </c>
      <c r="BF122" s="132">
        <f>IF(N122="snížená",J122,0)</f>
        <v>0</v>
      </c>
      <c r="BG122" s="132">
        <f>IF(N122="zákl. přenesená",J122,0)</f>
        <v>0</v>
      </c>
      <c r="BH122" s="132">
        <f>IF(N122="sníž. přenesená",J122,0)</f>
        <v>0</v>
      </c>
      <c r="BI122" s="132">
        <f>IF(N122="nulová",J122,0)</f>
        <v>0</v>
      </c>
      <c r="BJ122" s="12" t="s">
        <v>78</v>
      </c>
      <c r="BK122" s="132">
        <f>ROUND(I122*H122,2)</f>
        <v>0</v>
      </c>
      <c r="BL122" s="12" t="s">
        <v>214</v>
      </c>
      <c r="BM122" s="12" t="s">
        <v>215</v>
      </c>
    </row>
    <row r="123" spans="2:65" s="1" customFormat="1" ht="58.5">
      <c r="B123" s="26"/>
      <c r="D123" s="133" t="s">
        <v>142</v>
      </c>
      <c r="F123" s="134" t="s">
        <v>216</v>
      </c>
      <c r="I123" s="88"/>
      <c r="L123" s="26"/>
      <c r="M123" s="135"/>
      <c r="N123" s="45"/>
      <c r="O123" s="45"/>
      <c r="P123" s="45"/>
      <c r="Q123" s="45"/>
      <c r="R123" s="45"/>
      <c r="S123" s="45"/>
      <c r="T123" s="46"/>
      <c r="AT123" s="12" t="s">
        <v>142</v>
      </c>
      <c r="AU123" s="12" t="s">
        <v>71</v>
      </c>
    </row>
    <row r="124" spans="2:65" s="9" customFormat="1" ht="11.25">
      <c r="B124" s="136"/>
      <c r="D124" s="133" t="s">
        <v>144</v>
      </c>
      <c r="E124" s="137" t="s">
        <v>1</v>
      </c>
      <c r="F124" s="138" t="s">
        <v>217</v>
      </c>
      <c r="H124" s="139">
        <v>140.31700000000001</v>
      </c>
      <c r="I124" s="140"/>
      <c r="L124" s="136"/>
      <c r="M124" s="141"/>
      <c r="N124" s="142"/>
      <c r="O124" s="142"/>
      <c r="P124" s="142"/>
      <c r="Q124" s="142"/>
      <c r="R124" s="142"/>
      <c r="S124" s="142"/>
      <c r="T124" s="143"/>
      <c r="AT124" s="137" t="s">
        <v>144</v>
      </c>
      <c r="AU124" s="137" t="s">
        <v>71</v>
      </c>
      <c r="AV124" s="9" t="s">
        <v>80</v>
      </c>
      <c r="AW124" s="9" t="s">
        <v>32</v>
      </c>
      <c r="AX124" s="9" t="s">
        <v>78</v>
      </c>
      <c r="AY124" s="137" t="s">
        <v>140</v>
      </c>
    </row>
    <row r="125" spans="2:65" s="1" customFormat="1" ht="22.5" customHeight="1">
      <c r="B125" s="120"/>
      <c r="C125" s="121" t="s">
        <v>218</v>
      </c>
      <c r="D125" s="121" t="s">
        <v>134</v>
      </c>
      <c r="E125" s="122" t="s">
        <v>212</v>
      </c>
      <c r="F125" s="123" t="s">
        <v>213</v>
      </c>
      <c r="G125" s="124" t="s">
        <v>171</v>
      </c>
      <c r="H125" s="125">
        <v>152.316</v>
      </c>
      <c r="I125" s="126"/>
      <c r="J125" s="127">
        <f>ROUND(I125*H125,2)</f>
        <v>0</v>
      </c>
      <c r="K125" s="123" t="s">
        <v>138</v>
      </c>
      <c r="L125" s="26"/>
      <c r="M125" s="128" t="s">
        <v>1</v>
      </c>
      <c r="N125" s="129" t="s">
        <v>42</v>
      </c>
      <c r="O125" s="45"/>
      <c r="P125" s="130">
        <f>O125*H125</f>
        <v>0</v>
      </c>
      <c r="Q125" s="130">
        <v>0</v>
      </c>
      <c r="R125" s="130">
        <f>Q125*H125</f>
        <v>0</v>
      </c>
      <c r="S125" s="130">
        <v>0</v>
      </c>
      <c r="T125" s="131">
        <f>S125*H125</f>
        <v>0</v>
      </c>
      <c r="AR125" s="12" t="s">
        <v>219</v>
      </c>
      <c r="AT125" s="12" t="s">
        <v>134</v>
      </c>
      <c r="AU125" s="12" t="s">
        <v>71</v>
      </c>
      <c r="AY125" s="12" t="s">
        <v>140</v>
      </c>
      <c r="BE125" s="132">
        <f>IF(N125="základní",J125,0)</f>
        <v>0</v>
      </c>
      <c r="BF125" s="132">
        <f>IF(N125="snížená",J125,0)</f>
        <v>0</v>
      </c>
      <c r="BG125" s="132">
        <f>IF(N125="zákl. přenesená",J125,0)</f>
        <v>0</v>
      </c>
      <c r="BH125" s="132">
        <f>IF(N125="sníž. přenesená",J125,0)</f>
        <v>0</v>
      </c>
      <c r="BI125" s="132">
        <f>IF(N125="nulová",J125,0)</f>
        <v>0</v>
      </c>
      <c r="BJ125" s="12" t="s">
        <v>78</v>
      </c>
      <c r="BK125" s="132">
        <f>ROUND(I125*H125,2)</f>
        <v>0</v>
      </c>
      <c r="BL125" s="12" t="s">
        <v>219</v>
      </c>
      <c r="BM125" s="12" t="s">
        <v>220</v>
      </c>
    </row>
    <row r="126" spans="2:65" s="1" customFormat="1" ht="58.5">
      <c r="B126" s="26"/>
      <c r="D126" s="133" t="s">
        <v>142</v>
      </c>
      <c r="F126" s="134" t="s">
        <v>216</v>
      </c>
      <c r="I126" s="88"/>
      <c r="L126" s="26"/>
      <c r="M126" s="135"/>
      <c r="N126" s="45"/>
      <c r="O126" s="45"/>
      <c r="P126" s="45"/>
      <c r="Q126" s="45"/>
      <c r="R126" s="45"/>
      <c r="S126" s="45"/>
      <c r="T126" s="46"/>
      <c r="AT126" s="12" t="s">
        <v>142</v>
      </c>
      <c r="AU126" s="12" t="s">
        <v>71</v>
      </c>
    </row>
    <row r="127" spans="2:65" s="1" customFormat="1" ht="19.5">
      <c r="B127" s="26"/>
      <c r="D127" s="133" t="s">
        <v>181</v>
      </c>
      <c r="F127" s="162" t="s">
        <v>209</v>
      </c>
      <c r="I127" s="88"/>
      <c r="L127" s="26"/>
      <c r="M127" s="135"/>
      <c r="N127" s="45"/>
      <c r="O127" s="45"/>
      <c r="P127" s="45"/>
      <c r="Q127" s="45"/>
      <c r="R127" s="45"/>
      <c r="S127" s="45"/>
      <c r="T127" s="46"/>
      <c r="AT127" s="12" t="s">
        <v>181</v>
      </c>
      <c r="AU127" s="12" t="s">
        <v>71</v>
      </c>
    </row>
    <row r="128" spans="2:65" s="9" customFormat="1" ht="11.25">
      <c r="B128" s="136"/>
      <c r="D128" s="133" t="s">
        <v>144</v>
      </c>
      <c r="E128" s="137" t="s">
        <v>1</v>
      </c>
      <c r="F128" s="138" t="s">
        <v>221</v>
      </c>
      <c r="H128" s="139">
        <v>152.316</v>
      </c>
      <c r="I128" s="140"/>
      <c r="L128" s="136"/>
      <c r="M128" s="141"/>
      <c r="N128" s="142"/>
      <c r="O128" s="142"/>
      <c r="P128" s="142"/>
      <c r="Q128" s="142"/>
      <c r="R128" s="142"/>
      <c r="S128" s="142"/>
      <c r="T128" s="143"/>
      <c r="AT128" s="137" t="s">
        <v>144</v>
      </c>
      <c r="AU128" s="137" t="s">
        <v>71</v>
      </c>
      <c r="AV128" s="9" t="s">
        <v>80</v>
      </c>
      <c r="AW128" s="9" t="s">
        <v>32</v>
      </c>
      <c r="AX128" s="9" t="s">
        <v>78</v>
      </c>
      <c r="AY128" s="137" t="s">
        <v>140</v>
      </c>
    </row>
    <row r="129" spans="2:65" s="1" customFormat="1" ht="16.5" customHeight="1">
      <c r="B129" s="120"/>
      <c r="C129" s="121" t="s">
        <v>222</v>
      </c>
      <c r="D129" s="121" t="s">
        <v>134</v>
      </c>
      <c r="E129" s="122" t="s">
        <v>223</v>
      </c>
      <c r="F129" s="123" t="s">
        <v>224</v>
      </c>
      <c r="G129" s="124" t="s">
        <v>178</v>
      </c>
      <c r="H129" s="125">
        <v>600</v>
      </c>
      <c r="I129" s="126"/>
      <c r="J129" s="127">
        <f>ROUND(I129*H129,2)</f>
        <v>0</v>
      </c>
      <c r="K129" s="123" t="s">
        <v>138</v>
      </c>
      <c r="L129" s="26"/>
      <c r="M129" s="128" t="s">
        <v>1</v>
      </c>
      <c r="N129" s="129" t="s">
        <v>42</v>
      </c>
      <c r="O129" s="45"/>
      <c r="P129" s="130">
        <f>O129*H129</f>
        <v>0</v>
      </c>
      <c r="Q129" s="130">
        <v>0</v>
      </c>
      <c r="R129" s="130">
        <f>Q129*H129</f>
        <v>0</v>
      </c>
      <c r="S129" s="130">
        <v>0</v>
      </c>
      <c r="T129" s="131">
        <f>S129*H129</f>
        <v>0</v>
      </c>
      <c r="AR129" s="12" t="s">
        <v>139</v>
      </c>
      <c r="AT129" s="12" t="s">
        <v>134</v>
      </c>
      <c r="AU129" s="12" t="s">
        <v>71</v>
      </c>
      <c r="AY129" s="12" t="s">
        <v>140</v>
      </c>
      <c r="BE129" s="132">
        <f>IF(N129="základní",J129,0)</f>
        <v>0</v>
      </c>
      <c r="BF129" s="132">
        <f>IF(N129="snížená",J129,0)</f>
        <v>0</v>
      </c>
      <c r="BG129" s="132">
        <f>IF(N129="zákl. přenesená",J129,0)</f>
        <v>0</v>
      </c>
      <c r="BH129" s="132">
        <f>IF(N129="sníž. přenesená",J129,0)</f>
        <v>0</v>
      </c>
      <c r="BI129" s="132">
        <f>IF(N129="nulová",J129,0)</f>
        <v>0</v>
      </c>
      <c r="BJ129" s="12" t="s">
        <v>78</v>
      </c>
      <c r="BK129" s="132">
        <f>ROUND(I129*H129,2)</f>
        <v>0</v>
      </c>
      <c r="BL129" s="12" t="s">
        <v>139</v>
      </c>
      <c r="BM129" s="12" t="s">
        <v>225</v>
      </c>
    </row>
    <row r="130" spans="2:65" s="1" customFormat="1" ht="19.5">
      <c r="B130" s="26"/>
      <c r="D130" s="133" t="s">
        <v>142</v>
      </c>
      <c r="F130" s="134" t="s">
        <v>226</v>
      </c>
      <c r="I130" s="88"/>
      <c r="L130" s="26"/>
      <c r="M130" s="135"/>
      <c r="N130" s="45"/>
      <c r="O130" s="45"/>
      <c r="P130" s="45"/>
      <c r="Q130" s="45"/>
      <c r="R130" s="45"/>
      <c r="S130" s="45"/>
      <c r="T130" s="46"/>
      <c r="AT130" s="12" t="s">
        <v>142</v>
      </c>
      <c r="AU130" s="12" t="s">
        <v>71</v>
      </c>
    </row>
    <row r="131" spans="2:65" s="1" customFormat="1" ht="16.5" customHeight="1">
      <c r="B131" s="120"/>
      <c r="C131" s="121" t="s">
        <v>227</v>
      </c>
      <c r="D131" s="121" t="s">
        <v>134</v>
      </c>
      <c r="E131" s="122" t="s">
        <v>228</v>
      </c>
      <c r="F131" s="123" t="s">
        <v>229</v>
      </c>
      <c r="G131" s="124" t="s">
        <v>230</v>
      </c>
      <c r="H131" s="125">
        <v>8</v>
      </c>
      <c r="I131" s="126"/>
      <c r="J131" s="127">
        <f>ROUND(I131*H131,2)</f>
        <v>0</v>
      </c>
      <c r="K131" s="123" t="s">
        <v>138</v>
      </c>
      <c r="L131" s="26"/>
      <c r="M131" s="128" t="s">
        <v>1</v>
      </c>
      <c r="N131" s="129" t="s">
        <v>42</v>
      </c>
      <c r="O131" s="45"/>
      <c r="P131" s="130">
        <f>O131*H131</f>
        <v>0</v>
      </c>
      <c r="Q131" s="130">
        <v>0</v>
      </c>
      <c r="R131" s="130">
        <f>Q131*H131</f>
        <v>0</v>
      </c>
      <c r="S131" s="130">
        <v>0</v>
      </c>
      <c r="T131" s="131">
        <f>S131*H131</f>
        <v>0</v>
      </c>
      <c r="AR131" s="12" t="s">
        <v>139</v>
      </c>
      <c r="AT131" s="12" t="s">
        <v>134</v>
      </c>
      <c r="AU131" s="12" t="s">
        <v>71</v>
      </c>
      <c r="AY131" s="12" t="s">
        <v>140</v>
      </c>
      <c r="BE131" s="132">
        <f>IF(N131="základní",J131,0)</f>
        <v>0</v>
      </c>
      <c r="BF131" s="132">
        <f>IF(N131="snížená",J131,0)</f>
        <v>0</v>
      </c>
      <c r="BG131" s="132">
        <f>IF(N131="zákl. přenesená",J131,0)</f>
        <v>0</v>
      </c>
      <c r="BH131" s="132">
        <f>IF(N131="sníž. přenesená",J131,0)</f>
        <v>0</v>
      </c>
      <c r="BI131" s="132">
        <f>IF(N131="nulová",J131,0)</f>
        <v>0</v>
      </c>
      <c r="BJ131" s="12" t="s">
        <v>78</v>
      </c>
      <c r="BK131" s="132">
        <f>ROUND(I131*H131,2)</f>
        <v>0</v>
      </c>
      <c r="BL131" s="12" t="s">
        <v>139</v>
      </c>
      <c r="BM131" s="12" t="s">
        <v>231</v>
      </c>
    </row>
    <row r="132" spans="2:65" s="1" customFormat="1" ht="39">
      <c r="B132" s="26"/>
      <c r="D132" s="133" t="s">
        <v>142</v>
      </c>
      <c r="F132" s="134" t="s">
        <v>232</v>
      </c>
      <c r="I132" s="88"/>
      <c r="L132" s="26"/>
      <c r="M132" s="135"/>
      <c r="N132" s="45"/>
      <c r="O132" s="45"/>
      <c r="P132" s="45"/>
      <c r="Q132" s="45"/>
      <c r="R132" s="45"/>
      <c r="S132" s="45"/>
      <c r="T132" s="46"/>
      <c r="AT132" s="12" t="s">
        <v>142</v>
      </c>
      <c r="AU132" s="12" t="s">
        <v>71</v>
      </c>
    </row>
    <row r="133" spans="2:65" s="1" customFormat="1" ht="16.5" customHeight="1">
      <c r="B133" s="120"/>
      <c r="C133" s="121" t="s">
        <v>8</v>
      </c>
      <c r="D133" s="121" t="s">
        <v>134</v>
      </c>
      <c r="E133" s="122" t="s">
        <v>233</v>
      </c>
      <c r="F133" s="123" t="s">
        <v>234</v>
      </c>
      <c r="G133" s="124" t="s">
        <v>230</v>
      </c>
      <c r="H133" s="125">
        <v>36</v>
      </c>
      <c r="I133" s="126"/>
      <c r="J133" s="127">
        <f>ROUND(I133*H133,2)</f>
        <v>0</v>
      </c>
      <c r="K133" s="123" t="s">
        <v>138</v>
      </c>
      <c r="L133" s="26"/>
      <c r="M133" s="128" t="s">
        <v>1</v>
      </c>
      <c r="N133" s="129" t="s">
        <v>42</v>
      </c>
      <c r="O133" s="45"/>
      <c r="P133" s="130">
        <f>O133*H133</f>
        <v>0</v>
      </c>
      <c r="Q133" s="130">
        <v>0</v>
      </c>
      <c r="R133" s="130">
        <f>Q133*H133</f>
        <v>0</v>
      </c>
      <c r="S133" s="130">
        <v>0</v>
      </c>
      <c r="T133" s="131">
        <f>S133*H133</f>
        <v>0</v>
      </c>
      <c r="AR133" s="12" t="s">
        <v>139</v>
      </c>
      <c r="AT133" s="12" t="s">
        <v>134</v>
      </c>
      <c r="AU133" s="12" t="s">
        <v>71</v>
      </c>
      <c r="AY133" s="12" t="s">
        <v>140</v>
      </c>
      <c r="BE133" s="132">
        <f>IF(N133="základní",J133,0)</f>
        <v>0</v>
      </c>
      <c r="BF133" s="132">
        <f>IF(N133="snížená",J133,0)</f>
        <v>0</v>
      </c>
      <c r="BG133" s="132">
        <f>IF(N133="zákl. přenesená",J133,0)</f>
        <v>0</v>
      </c>
      <c r="BH133" s="132">
        <f>IF(N133="sníž. přenesená",J133,0)</f>
        <v>0</v>
      </c>
      <c r="BI133" s="132">
        <f>IF(N133="nulová",J133,0)</f>
        <v>0</v>
      </c>
      <c r="BJ133" s="12" t="s">
        <v>78</v>
      </c>
      <c r="BK133" s="132">
        <f>ROUND(I133*H133,2)</f>
        <v>0</v>
      </c>
      <c r="BL133" s="12" t="s">
        <v>139</v>
      </c>
      <c r="BM133" s="12" t="s">
        <v>235</v>
      </c>
    </row>
    <row r="134" spans="2:65" s="1" customFormat="1" ht="39">
      <c r="B134" s="26"/>
      <c r="D134" s="133" t="s">
        <v>142</v>
      </c>
      <c r="F134" s="134" t="s">
        <v>236</v>
      </c>
      <c r="I134" s="88"/>
      <c r="L134" s="26"/>
      <c r="M134" s="135"/>
      <c r="N134" s="45"/>
      <c r="O134" s="45"/>
      <c r="P134" s="45"/>
      <c r="Q134" s="45"/>
      <c r="R134" s="45"/>
      <c r="S134" s="45"/>
      <c r="T134" s="46"/>
      <c r="AT134" s="12" t="s">
        <v>142</v>
      </c>
      <c r="AU134" s="12" t="s">
        <v>71</v>
      </c>
    </row>
    <row r="135" spans="2:65" s="1" customFormat="1" ht="16.5" customHeight="1">
      <c r="B135" s="120"/>
      <c r="C135" s="121" t="s">
        <v>237</v>
      </c>
      <c r="D135" s="121" t="s">
        <v>134</v>
      </c>
      <c r="E135" s="122" t="s">
        <v>238</v>
      </c>
      <c r="F135" s="123" t="s">
        <v>239</v>
      </c>
      <c r="G135" s="124" t="s">
        <v>230</v>
      </c>
      <c r="H135" s="125">
        <v>8</v>
      </c>
      <c r="I135" s="126"/>
      <c r="J135" s="127">
        <f>ROUND(I135*H135,2)</f>
        <v>0</v>
      </c>
      <c r="K135" s="123" t="s">
        <v>138</v>
      </c>
      <c r="L135" s="26"/>
      <c r="M135" s="128" t="s">
        <v>1</v>
      </c>
      <c r="N135" s="129" t="s">
        <v>42</v>
      </c>
      <c r="O135" s="45"/>
      <c r="P135" s="130">
        <f>O135*H135</f>
        <v>0</v>
      </c>
      <c r="Q135" s="130">
        <v>0</v>
      </c>
      <c r="R135" s="130">
        <f>Q135*H135</f>
        <v>0</v>
      </c>
      <c r="S135" s="130">
        <v>0</v>
      </c>
      <c r="T135" s="131">
        <f>S135*H135</f>
        <v>0</v>
      </c>
      <c r="AR135" s="12" t="s">
        <v>139</v>
      </c>
      <c r="AT135" s="12" t="s">
        <v>134</v>
      </c>
      <c r="AU135" s="12" t="s">
        <v>71</v>
      </c>
      <c r="AY135" s="12" t="s">
        <v>140</v>
      </c>
      <c r="BE135" s="132">
        <f>IF(N135="základní",J135,0)</f>
        <v>0</v>
      </c>
      <c r="BF135" s="132">
        <f>IF(N135="snížená",J135,0)</f>
        <v>0</v>
      </c>
      <c r="BG135" s="132">
        <f>IF(N135="zákl. přenesená",J135,0)</f>
        <v>0</v>
      </c>
      <c r="BH135" s="132">
        <f>IF(N135="sníž. přenesená",J135,0)</f>
        <v>0</v>
      </c>
      <c r="BI135" s="132">
        <f>IF(N135="nulová",J135,0)</f>
        <v>0</v>
      </c>
      <c r="BJ135" s="12" t="s">
        <v>78</v>
      </c>
      <c r="BK135" s="132">
        <f>ROUND(I135*H135,2)</f>
        <v>0</v>
      </c>
      <c r="BL135" s="12" t="s">
        <v>139</v>
      </c>
      <c r="BM135" s="12" t="s">
        <v>240</v>
      </c>
    </row>
    <row r="136" spans="2:65" s="1" customFormat="1" ht="29.25">
      <c r="B136" s="26"/>
      <c r="D136" s="133" t="s">
        <v>142</v>
      </c>
      <c r="F136" s="134" t="s">
        <v>241</v>
      </c>
      <c r="I136" s="88"/>
      <c r="L136" s="26"/>
      <c r="M136" s="135"/>
      <c r="N136" s="45"/>
      <c r="O136" s="45"/>
      <c r="P136" s="45"/>
      <c r="Q136" s="45"/>
      <c r="R136" s="45"/>
      <c r="S136" s="45"/>
      <c r="T136" s="46"/>
      <c r="AT136" s="12" t="s">
        <v>142</v>
      </c>
      <c r="AU136" s="12" t="s">
        <v>71</v>
      </c>
    </row>
    <row r="137" spans="2:65" s="1" customFormat="1" ht="16.5" customHeight="1">
      <c r="B137" s="120"/>
      <c r="C137" s="121" t="s">
        <v>242</v>
      </c>
      <c r="D137" s="121" t="s">
        <v>134</v>
      </c>
      <c r="E137" s="122" t="s">
        <v>243</v>
      </c>
      <c r="F137" s="123" t="s">
        <v>244</v>
      </c>
      <c r="G137" s="124" t="s">
        <v>192</v>
      </c>
      <c r="H137" s="125">
        <v>3816</v>
      </c>
      <c r="I137" s="126"/>
      <c r="J137" s="127">
        <f>ROUND(I137*H137,2)</f>
        <v>0</v>
      </c>
      <c r="K137" s="123" t="s">
        <v>138</v>
      </c>
      <c r="L137" s="26"/>
      <c r="M137" s="128" t="s">
        <v>1</v>
      </c>
      <c r="N137" s="129" t="s">
        <v>42</v>
      </c>
      <c r="O137" s="45"/>
      <c r="P137" s="130">
        <f>O137*H137</f>
        <v>0</v>
      </c>
      <c r="Q137" s="130">
        <v>0</v>
      </c>
      <c r="R137" s="130">
        <f>Q137*H137</f>
        <v>0</v>
      </c>
      <c r="S137" s="130">
        <v>0</v>
      </c>
      <c r="T137" s="131">
        <f>S137*H137</f>
        <v>0</v>
      </c>
      <c r="AR137" s="12" t="s">
        <v>139</v>
      </c>
      <c r="AT137" s="12" t="s">
        <v>134</v>
      </c>
      <c r="AU137" s="12" t="s">
        <v>71</v>
      </c>
      <c r="AY137" s="12" t="s">
        <v>140</v>
      </c>
      <c r="BE137" s="132">
        <f>IF(N137="základní",J137,0)</f>
        <v>0</v>
      </c>
      <c r="BF137" s="132">
        <f>IF(N137="snížená",J137,0)</f>
        <v>0</v>
      </c>
      <c r="BG137" s="132">
        <f>IF(N137="zákl. přenesená",J137,0)</f>
        <v>0</v>
      </c>
      <c r="BH137" s="132">
        <f>IF(N137="sníž. přenesená",J137,0)</f>
        <v>0</v>
      </c>
      <c r="BI137" s="132">
        <f>IF(N137="nulová",J137,0)</f>
        <v>0</v>
      </c>
      <c r="BJ137" s="12" t="s">
        <v>78</v>
      </c>
      <c r="BK137" s="132">
        <f>ROUND(I137*H137,2)</f>
        <v>0</v>
      </c>
      <c r="BL137" s="12" t="s">
        <v>139</v>
      </c>
      <c r="BM137" s="12" t="s">
        <v>245</v>
      </c>
    </row>
    <row r="138" spans="2:65" s="1" customFormat="1" ht="29.25">
      <c r="B138" s="26"/>
      <c r="D138" s="133" t="s">
        <v>142</v>
      </c>
      <c r="F138" s="134" t="s">
        <v>246</v>
      </c>
      <c r="I138" s="88"/>
      <c r="L138" s="26"/>
      <c r="M138" s="135"/>
      <c r="N138" s="45"/>
      <c r="O138" s="45"/>
      <c r="P138" s="45"/>
      <c r="Q138" s="45"/>
      <c r="R138" s="45"/>
      <c r="S138" s="45"/>
      <c r="T138" s="46"/>
      <c r="AT138" s="12" t="s">
        <v>142</v>
      </c>
      <c r="AU138" s="12" t="s">
        <v>71</v>
      </c>
    </row>
    <row r="139" spans="2:65" s="1" customFormat="1" ht="19.5">
      <c r="B139" s="26"/>
      <c r="D139" s="133" t="s">
        <v>181</v>
      </c>
      <c r="F139" s="162" t="s">
        <v>195</v>
      </c>
      <c r="I139" s="88"/>
      <c r="L139" s="26"/>
      <c r="M139" s="135"/>
      <c r="N139" s="45"/>
      <c r="O139" s="45"/>
      <c r="P139" s="45"/>
      <c r="Q139" s="45"/>
      <c r="R139" s="45"/>
      <c r="S139" s="45"/>
      <c r="T139" s="46"/>
      <c r="AT139" s="12" t="s">
        <v>181</v>
      </c>
      <c r="AU139" s="12" t="s">
        <v>71</v>
      </c>
    </row>
    <row r="140" spans="2:65" s="1" customFormat="1" ht="16.5" customHeight="1">
      <c r="B140" s="120"/>
      <c r="C140" s="121" t="s">
        <v>247</v>
      </c>
      <c r="D140" s="121" t="s">
        <v>134</v>
      </c>
      <c r="E140" s="122" t="s">
        <v>248</v>
      </c>
      <c r="F140" s="123" t="s">
        <v>249</v>
      </c>
      <c r="G140" s="124" t="s">
        <v>192</v>
      </c>
      <c r="H140" s="125">
        <v>3816</v>
      </c>
      <c r="I140" s="126"/>
      <c r="J140" s="127">
        <f>ROUND(I140*H140,2)</f>
        <v>0</v>
      </c>
      <c r="K140" s="123" t="s">
        <v>138</v>
      </c>
      <c r="L140" s="26"/>
      <c r="M140" s="128" t="s">
        <v>1</v>
      </c>
      <c r="N140" s="129" t="s">
        <v>42</v>
      </c>
      <c r="O140" s="45"/>
      <c r="P140" s="130">
        <f>O140*H140</f>
        <v>0</v>
      </c>
      <c r="Q140" s="130">
        <v>0</v>
      </c>
      <c r="R140" s="130">
        <f>Q140*H140</f>
        <v>0</v>
      </c>
      <c r="S140" s="130">
        <v>0</v>
      </c>
      <c r="T140" s="131">
        <f>S140*H140</f>
        <v>0</v>
      </c>
      <c r="AR140" s="12" t="s">
        <v>139</v>
      </c>
      <c r="AT140" s="12" t="s">
        <v>134</v>
      </c>
      <c r="AU140" s="12" t="s">
        <v>71</v>
      </c>
      <c r="AY140" s="12" t="s">
        <v>140</v>
      </c>
      <c r="BE140" s="132">
        <f>IF(N140="základní",J140,0)</f>
        <v>0</v>
      </c>
      <c r="BF140" s="132">
        <f>IF(N140="snížená",J140,0)</f>
        <v>0</v>
      </c>
      <c r="BG140" s="132">
        <f>IF(N140="zákl. přenesená",J140,0)</f>
        <v>0</v>
      </c>
      <c r="BH140" s="132">
        <f>IF(N140="sníž. přenesená",J140,0)</f>
        <v>0</v>
      </c>
      <c r="BI140" s="132">
        <f>IF(N140="nulová",J140,0)</f>
        <v>0</v>
      </c>
      <c r="BJ140" s="12" t="s">
        <v>78</v>
      </c>
      <c r="BK140" s="132">
        <f>ROUND(I140*H140,2)</f>
        <v>0</v>
      </c>
      <c r="BL140" s="12" t="s">
        <v>139</v>
      </c>
      <c r="BM140" s="12" t="s">
        <v>250</v>
      </c>
    </row>
    <row r="141" spans="2:65" s="1" customFormat="1" ht="29.25">
      <c r="B141" s="26"/>
      <c r="D141" s="133" t="s">
        <v>142</v>
      </c>
      <c r="F141" s="134" t="s">
        <v>251</v>
      </c>
      <c r="I141" s="88"/>
      <c r="L141" s="26"/>
      <c r="M141" s="135"/>
      <c r="N141" s="45"/>
      <c r="O141" s="45"/>
      <c r="P141" s="45"/>
      <c r="Q141" s="45"/>
      <c r="R141" s="45"/>
      <c r="S141" s="45"/>
      <c r="T141" s="46"/>
      <c r="AT141" s="12" t="s">
        <v>142</v>
      </c>
      <c r="AU141" s="12" t="s">
        <v>71</v>
      </c>
    </row>
    <row r="142" spans="2:65" s="1" customFormat="1" ht="19.5">
      <c r="B142" s="26"/>
      <c r="D142" s="133" t="s">
        <v>181</v>
      </c>
      <c r="F142" s="162" t="s">
        <v>195</v>
      </c>
      <c r="I142" s="88"/>
      <c r="L142" s="26"/>
      <c r="M142" s="135"/>
      <c r="N142" s="45"/>
      <c r="O142" s="45"/>
      <c r="P142" s="45"/>
      <c r="Q142" s="45"/>
      <c r="R142" s="45"/>
      <c r="S142" s="45"/>
      <c r="T142" s="46"/>
      <c r="AT142" s="12" t="s">
        <v>181</v>
      </c>
      <c r="AU142" s="12" t="s">
        <v>71</v>
      </c>
    </row>
    <row r="143" spans="2:65" s="1" customFormat="1" ht="16.5" customHeight="1">
      <c r="B143" s="120"/>
      <c r="C143" s="121" t="s">
        <v>252</v>
      </c>
      <c r="D143" s="121" t="s">
        <v>134</v>
      </c>
      <c r="E143" s="122" t="s">
        <v>253</v>
      </c>
      <c r="F143" s="123" t="s">
        <v>254</v>
      </c>
      <c r="G143" s="124" t="s">
        <v>178</v>
      </c>
      <c r="H143" s="125">
        <v>815</v>
      </c>
      <c r="I143" s="126"/>
      <c r="J143" s="127">
        <f>ROUND(I143*H143,2)</f>
        <v>0</v>
      </c>
      <c r="K143" s="123" t="s">
        <v>138</v>
      </c>
      <c r="L143" s="26"/>
      <c r="M143" s="128" t="s">
        <v>1</v>
      </c>
      <c r="N143" s="129" t="s">
        <v>42</v>
      </c>
      <c r="O143" s="45"/>
      <c r="P143" s="130">
        <f>O143*H143</f>
        <v>0</v>
      </c>
      <c r="Q143" s="130">
        <v>0</v>
      </c>
      <c r="R143" s="130">
        <f>Q143*H143</f>
        <v>0</v>
      </c>
      <c r="S143" s="130">
        <v>0</v>
      </c>
      <c r="T143" s="131">
        <f>S143*H143</f>
        <v>0</v>
      </c>
      <c r="AR143" s="12" t="s">
        <v>139</v>
      </c>
      <c r="AT143" s="12" t="s">
        <v>134</v>
      </c>
      <c r="AU143" s="12" t="s">
        <v>71</v>
      </c>
      <c r="AY143" s="12" t="s">
        <v>140</v>
      </c>
      <c r="BE143" s="132">
        <f>IF(N143="základní",J143,0)</f>
        <v>0</v>
      </c>
      <c r="BF143" s="132">
        <f>IF(N143="snížená",J143,0)</f>
        <v>0</v>
      </c>
      <c r="BG143" s="132">
        <f>IF(N143="zákl. přenesená",J143,0)</f>
        <v>0</v>
      </c>
      <c r="BH143" s="132">
        <f>IF(N143="sníž. přenesená",J143,0)</f>
        <v>0</v>
      </c>
      <c r="BI143" s="132">
        <f>IF(N143="nulová",J143,0)</f>
        <v>0</v>
      </c>
      <c r="BJ143" s="12" t="s">
        <v>78</v>
      </c>
      <c r="BK143" s="132">
        <f>ROUND(I143*H143,2)</f>
        <v>0</v>
      </c>
      <c r="BL143" s="12" t="s">
        <v>139</v>
      </c>
      <c r="BM143" s="12" t="s">
        <v>255</v>
      </c>
    </row>
    <row r="144" spans="2:65" s="1" customFormat="1" ht="19.5">
      <c r="B144" s="26"/>
      <c r="D144" s="133" t="s">
        <v>142</v>
      </c>
      <c r="F144" s="134" t="s">
        <v>256</v>
      </c>
      <c r="I144" s="88"/>
      <c r="L144" s="26"/>
      <c r="M144" s="135"/>
      <c r="N144" s="45"/>
      <c r="O144" s="45"/>
      <c r="P144" s="45"/>
      <c r="Q144" s="45"/>
      <c r="R144" s="45"/>
      <c r="S144" s="45"/>
      <c r="T144" s="46"/>
      <c r="AT144" s="12" t="s">
        <v>142</v>
      </c>
      <c r="AU144" s="12" t="s">
        <v>71</v>
      </c>
    </row>
    <row r="145" spans="2:65" s="1" customFormat="1" ht="16.5" customHeight="1">
      <c r="B145" s="120"/>
      <c r="C145" s="152" t="s">
        <v>257</v>
      </c>
      <c r="D145" s="152" t="s">
        <v>168</v>
      </c>
      <c r="E145" s="153" t="s">
        <v>258</v>
      </c>
      <c r="F145" s="154" t="s">
        <v>259</v>
      </c>
      <c r="G145" s="155" t="s">
        <v>178</v>
      </c>
      <c r="H145" s="156">
        <v>815</v>
      </c>
      <c r="I145" s="157"/>
      <c r="J145" s="158">
        <f>ROUND(I145*H145,2)</f>
        <v>0</v>
      </c>
      <c r="K145" s="154" t="s">
        <v>138</v>
      </c>
      <c r="L145" s="159"/>
      <c r="M145" s="160" t="s">
        <v>1</v>
      </c>
      <c r="N145" s="161" t="s">
        <v>42</v>
      </c>
      <c r="O145" s="45"/>
      <c r="P145" s="130">
        <f>O145*H145</f>
        <v>0</v>
      </c>
      <c r="Q145" s="130">
        <v>1.004E-2</v>
      </c>
      <c r="R145" s="130">
        <f>Q145*H145</f>
        <v>8.1826000000000008</v>
      </c>
      <c r="S145" s="130">
        <v>0</v>
      </c>
      <c r="T145" s="131">
        <f>S145*H145</f>
        <v>0</v>
      </c>
      <c r="AR145" s="12" t="s">
        <v>189</v>
      </c>
      <c r="AT145" s="12" t="s">
        <v>168</v>
      </c>
      <c r="AU145" s="12" t="s">
        <v>71</v>
      </c>
      <c r="AY145" s="12" t="s">
        <v>140</v>
      </c>
      <c r="BE145" s="132">
        <f>IF(N145="základní",J145,0)</f>
        <v>0</v>
      </c>
      <c r="BF145" s="132">
        <f>IF(N145="snížená",J145,0)</f>
        <v>0</v>
      </c>
      <c r="BG145" s="132">
        <f>IF(N145="zákl. přenesená",J145,0)</f>
        <v>0</v>
      </c>
      <c r="BH145" s="132">
        <f>IF(N145="sníž. přenesená",J145,0)</f>
        <v>0</v>
      </c>
      <c r="BI145" s="132">
        <f>IF(N145="nulová",J145,0)</f>
        <v>0</v>
      </c>
      <c r="BJ145" s="12" t="s">
        <v>78</v>
      </c>
      <c r="BK145" s="132">
        <f>ROUND(I145*H145,2)</f>
        <v>0</v>
      </c>
      <c r="BL145" s="12" t="s">
        <v>139</v>
      </c>
      <c r="BM145" s="12" t="s">
        <v>260</v>
      </c>
    </row>
    <row r="146" spans="2:65" s="1" customFormat="1" ht="11.25">
      <c r="B146" s="26"/>
      <c r="D146" s="133" t="s">
        <v>142</v>
      </c>
      <c r="F146" s="134" t="s">
        <v>259</v>
      </c>
      <c r="I146" s="88"/>
      <c r="L146" s="26"/>
      <c r="M146" s="135"/>
      <c r="N146" s="45"/>
      <c r="O146" s="45"/>
      <c r="P146" s="45"/>
      <c r="Q146" s="45"/>
      <c r="R146" s="45"/>
      <c r="S146" s="45"/>
      <c r="T146" s="46"/>
      <c r="AT146" s="12" t="s">
        <v>142</v>
      </c>
      <c r="AU146" s="12" t="s">
        <v>71</v>
      </c>
    </row>
    <row r="147" spans="2:65" s="1" customFormat="1" ht="16.5" customHeight="1">
      <c r="B147" s="120"/>
      <c r="C147" s="121" t="s">
        <v>7</v>
      </c>
      <c r="D147" s="121" t="s">
        <v>134</v>
      </c>
      <c r="E147" s="122" t="s">
        <v>261</v>
      </c>
      <c r="F147" s="123" t="s">
        <v>262</v>
      </c>
      <c r="G147" s="124" t="s">
        <v>159</v>
      </c>
      <c r="H147" s="125">
        <v>1.9079999999999999</v>
      </c>
      <c r="I147" s="126"/>
      <c r="J147" s="127">
        <f>ROUND(I147*H147,2)</f>
        <v>0</v>
      </c>
      <c r="K147" s="123" t="s">
        <v>138</v>
      </c>
      <c r="L147" s="26"/>
      <c r="M147" s="128" t="s">
        <v>1</v>
      </c>
      <c r="N147" s="129" t="s">
        <v>42</v>
      </c>
      <c r="O147" s="45"/>
      <c r="P147" s="130">
        <f>O147*H147</f>
        <v>0</v>
      </c>
      <c r="Q147" s="130">
        <v>0</v>
      </c>
      <c r="R147" s="130">
        <f>Q147*H147</f>
        <v>0</v>
      </c>
      <c r="S147" s="130">
        <v>0</v>
      </c>
      <c r="T147" s="131">
        <f>S147*H147</f>
        <v>0</v>
      </c>
      <c r="AR147" s="12" t="s">
        <v>139</v>
      </c>
      <c r="AT147" s="12" t="s">
        <v>134</v>
      </c>
      <c r="AU147" s="12" t="s">
        <v>71</v>
      </c>
      <c r="AY147" s="12" t="s">
        <v>140</v>
      </c>
      <c r="BE147" s="132">
        <f>IF(N147="základní",J147,0)</f>
        <v>0</v>
      </c>
      <c r="BF147" s="132">
        <f>IF(N147="snížená",J147,0)</f>
        <v>0</v>
      </c>
      <c r="BG147" s="132">
        <f>IF(N147="zákl. přenesená",J147,0)</f>
        <v>0</v>
      </c>
      <c r="BH147" s="132">
        <f>IF(N147="sníž. přenesená",J147,0)</f>
        <v>0</v>
      </c>
      <c r="BI147" s="132">
        <f>IF(N147="nulová",J147,0)</f>
        <v>0</v>
      </c>
      <c r="BJ147" s="12" t="s">
        <v>78</v>
      </c>
      <c r="BK147" s="132">
        <f>ROUND(I147*H147,2)</f>
        <v>0</v>
      </c>
      <c r="BL147" s="12" t="s">
        <v>139</v>
      </c>
      <c r="BM147" s="12" t="s">
        <v>263</v>
      </c>
    </row>
    <row r="148" spans="2:65" s="1" customFormat="1" ht="39">
      <c r="B148" s="26"/>
      <c r="D148" s="133" t="s">
        <v>142</v>
      </c>
      <c r="F148" s="134" t="s">
        <v>264</v>
      </c>
      <c r="I148" s="88"/>
      <c r="L148" s="26"/>
      <c r="M148" s="135"/>
      <c r="N148" s="45"/>
      <c r="O148" s="45"/>
      <c r="P148" s="45"/>
      <c r="Q148" s="45"/>
      <c r="R148" s="45"/>
      <c r="S148" s="45"/>
      <c r="T148" s="46"/>
      <c r="AT148" s="12" t="s">
        <v>142</v>
      </c>
      <c r="AU148" s="12" t="s">
        <v>71</v>
      </c>
    </row>
    <row r="149" spans="2:65" s="1" customFormat="1" ht="16.5" customHeight="1">
      <c r="B149" s="120"/>
      <c r="C149" s="121" t="s">
        <v>265</v>
      </c>
      <c r="D149" s="121" t="s">
        <v>134</v>
      </c>
      <c r="E149" s="122" t="s">
        <v>266</v>
      </c>
      <c r="F149" s="123" t="s">
        <v>267</v>
      </c>
      <c r="G149" s="124" t="s">
        <v>152</v>
      </c>
      <c r="H149" s="125">
        <v>215</v>
      </c>
      <c r="I149" s="126"/>
      <c r="J149" s="127">
        <f>ROUND(I149*H149,2)</f>
        <v>0</v>
      </c>
      <c r="K149" s="123" t="s">
        <v>138</v>
      </c>
      <c r="L149" s="26"/>
      <c r="M149" s="128" t="s">
        <v>1</v>
      </c>
      <c r="N149" s="129" t="s">
        <v>42</v>
      </c>
      <c r="O149" s="45"/>
      <c r="P149" s="130">
        <f>O149*H149</f>
        <v>0</v>
      </c>
      <c r="Q149" s="130">
        <v>0</v>
      </c>
      <c r="R149" s="130">
        <f>Q149*H149</f>
        <v>0</v>
      </c>
      <c r="S149" s="130">
        <v>0</v>
      </c>
      <c r="T149" s="131">
        <f>S149*H149</f>
        <v>0</v>
      </c>
      <c r="AR149" s="12" t="s">
        <v>139</v>
      </c>
      <c r="AT149" s="12" t="s">
        <v>134</v>
      </c>
      <c r="AU149" s="12" t="s">
        <v>71</v>
      </c>
      <c r="AY149" s="12" t="s">
        <v>140</v>
      </c>
      <c r="BE149" s="132">
        <f>IF(N149="základní",J149,0)</f>
        <v>0</v>
      </c>
      <c r="BF149" s="132">
        <f>IF(N149="snížená",J149,0)</f>
        <v>0</v>
      </c>
      <c r="BG149" s="132">
        <f>IF(N149="zákl. přenesená",J149,0)</f>
        <v>0</v>
      </c>
      <c r="BH149" s="132">
        <f>IF(N149="sníž. přenesená",J149,0)</f>
        <v>0</v>
      </c>
      <c r="BI149" s="132">
        <f>IF(N149="nulová",J149,0)</f>
        <v>0</v>
      </c>
      <c r="BJ149" s="12" t="s">
        <v>78</v>
      </c>
      <c r="BK149" s="132">
        <f>ROUND(I149*H149,2)</f>
        <v>0</v>
      </c>
      <c r="BL149" s="12" t="s">
        <v>139</v>
      </c>
      <c r="BM149" s="12" t="s">
        <v>268</v>
      </c>
    </row>
    <row r="150" spans="2:65" s="1" customFormat="1" ht="29.25">
      <c r="B150" s="26"/>
      <c r="D150" s="133" t="s">
        <v>142</v>
      </c>
      <c r="F150" s="134" t="s">
        <v>269</v>
      </c>
      <c r="I150" s="88"/>
      <c r="L150" s="26"/>
      <c r="M150" s="135"/>
      <c r="N150" s="45"/>
      <c r="O150" s="45"/>
      <c r="P150" s="45"/>
      <c r="Q150" s="45"/>
      <c r="R150" s="45"/>
      <c r="S150" s="45"/>
      <c r="T150" s="46"/>
      <c r="AT150" s="12" t="s">
        <v>142</v>
      </c>
      <c r="AU150" s="12" t="s">
        <v>71</v>
      </c>
    </row>
    <row r="151" spans="2:65" s="9" customFormat="1" ht="11.25">
      <c r="B151" s="136"/>
      <c r="D151" s="133" t="s">
        <v>144</v>
      </c>
      <c r="E151" s="137" t="s">
        <v>1</v>
      </c>
      <c r="F151" s="138" t="s">
        <v>270</v>
      </c>
      <c r="H151" s="139">
        <v>215</v>
      </c>
      <c r="I151" s="140"/>
      <c r="L151" s="136"/>
      <c r="M151" s="141"/>
      <c r="N151" s="142"/>
      <c r="O151" s="142"/>
      <c r="P151" s="142"/>
      <c r="Q151" s="142"/>
      <c r="R151" s="142"/>
      <c r="S151" s="142"/>
      <c r="T151" s="143"/>
      <c r="AT151" s="137" t="s">
        <v>144</v>
      </c>
      <c r="AU151" s="137" t="s">
        <v>71</v>
      </c>
      <c r="AV151" s="9" t="s">
        <v>80</v>
      </c>
      <c r="AW151" s="9" t="s">
        <v>32</v>
      </c>
      <c r="AX151" s="9" t="s">
        <v>78</v>
      </c>
      <c r="AY151" s="137" t="s">
        <v>140</v>
      </c>
    </row>
    <row r="152" spans="2:65" s="1" customFormat="1" ht="16.5" customHeight="1">
      <c r="B152" s="120"/>
      <c r="C152" s="121" t="s">
        <v>271</v>
      </c>
      <c r="D152" s="121" t="s">
        <v>134</v>
      </c>
      <c r="E152" s="122" t="s">
        <v>272</v>
      </c>
      <c r="F152" s="123" t="s">
        <v>273</v>
      </c>
      <c r="G152" s="124" t="s">
        <v>178</v>
      </c>
      <c r="H152" s="125">
        <v>40</v>
      </c>
      <c r="I152" s="126"/>
      <c r="J152" s="127">
        <f>ROUND(I152*H152,2)</f>
        <v>0</v>
      </c>
      <c r="K152" s="123" t="s">
        <v>138</v>
      </c>
      <c r="L152" s="26"/>
      <c r="M152" s="128" t="s">
        <v>1</v>
      </c>
      <c r="N152" s="129" t="s">
        <v>42</v>
      </c>
      <c r="O152" s="45"/>
      <c r="P152" s="130">
        <f>O152*H152</f>
        <v>0</v>
      </c>
      <c r="Q152" s="130">
        <v>0</v>
      </c>
      <c r="R152" s="130">
        <f>Q152*H152</f>
        <v>0</v>
      </c>
      <c r="S152" s="130">
        <v>0</v>
      </c>
      <c r="T152" s="131">
        <f>S152*H152</f>
        <v>0</v>
      </c>
      <c r="AR152" s="12" t="s">
        <v>139</v>
      </c>
      <c r="AT152" s="12" t="s">
        <v>134</v>
      </c>
      <c r="AU152" s="12" t="s">
        <v>71</v>
      </c>
      <c r="AY152" s="12" t="s">
        <v>140</v>
      </c>
      <c r="BE152" s="132">
        <f>IF(N152="základní",J152,0)</f>
        <v>0</v>
      </c>
      <c r="BF152" s="132">
        <f>IF(N152="snížená",J152,0)</f>
        <v>0</v>
      </c>
      <c r="BG152" s="132">
        <f>IF(N152="zákl. přenesená",J152,0)</f>
        <v>0</v>
      </c>
      <c r="BH152" s="132">
        <f>IF(N152="sníž. přenesená",J152,0)</f>
        <v>0</v>
      </c>
      <c r="BI152" s="132">
        <f>IF(N152="nulová",J152,0)</f>
        <v>0</v>
      </c>
      <c r="BJ152" s="12" t="s">
        <v>78</v>
      </c>
      <c r="BK152" s="132">
        <f>ROUND(I152*H152,2)</f>
        <v>0</v>
      </c>
      <c r="BL152" s="12" t="s">
        <v>139</v>
      </c>
      <c r="BM152" s="12" t="s">
        <v>274</v>
      </c>
    </row>
    <row r="153" spans="2:65" s="1" customFormat="1" ht="19.5">
      <c r="B153" s="26"/>
      <c r="D153" s="133" t="s">
        <v>142</v>
      </c>
      <c r="F153" s="134" t="s">
        <v>275</v>
      </c>
      <c r="I153" s="88"/>
      <c r="L153" s="26"/>
      <c r="M153" s="135"/>
      <c r="N153" s="45"/>
      <c r="O153" s="45"/>
      <c r="P153" s="45"/>
      <c r="Q153" s="45"/>
      <c r="R153" s="45"/>
      <c r="S153" s="45"/>
      <c r="T153" s="46"/>
      <c r="AT153" s="12" t="s">
        <v>142</v>
      </c>
      <c r="AU153" s="12" t="s">
        <v>71</v>
      </c>
    </row>
    <row r="154" spans="2:65" s="1" customFormat="1" ht="16.5" customHeight="1">
      <c r="B154" s="120"/>
      <c r="C154" s="152" t="s">
        <v>276</v>
      </c>
      <c r="D154" s="152" t="s">
        <v>168</v>
      </c>
      <c r="E154" s="153" t="s">
        <v>277</v>
      </c>
      <c r="F154" s="154" t="s">
        <v>278</v>
      </c>
      <c r="G154" s="155" t="s">
        <v>178</v>
      </c>
      <c r="H154" s="156">
        <v>40</v>
      </c>
      <c r="I154" s="157"/>
      <c r="J154" s="158">
        <f>ROUND(I154*H154,2)</f>
        <v>0</v>
      </c>
      <c r="K154" s="154" t="s">
        <v>138</v>
      </c>
      <c r="L154" s="159"/>
      <c r="M154" s="160" t="s">
        <v>1</v>
      </c>
      <c r="N154" s="161" t="s">
        <v>42</v>
      </c>
      <c r="O154" s="45"/>
      <c r="P154" s="130">
        <f>O154*H154</f>
        <v>0</v>
      </c>
      <c r="Q154" s="130">
        <v>0.17</v>
      </c>
      <c r="R154" s="130">
        <f>Q154*H154</f>
        <v>6.8000000000000007</v>
      </c>
      <c r="S154" s="130">
        <v>0</v>
      </c>
      <c r="T154" s="131">
        <f>S154*H154</f>
        <v>0</v>
      </c>
      <c r="AR154" s="12" t="s">
        <v>189</v>
      </c>
      <c r="AT154" s="12" t="s">
        <v>168</v>
      </c>
      <c r="AU154" s="12" t="s">
        <v>71</v>
      </c>
      <c r="AY154" s="12" t="s">
        <v>140</v>
      </c>
      <c r="BE154" s="132">
        <f>IF(N154="základní",J154,0)</f>
        <v>0</v>
      </c>
      <c r="BF154" s="132">
        <f>IF(N154="snížená",J154,0)</f>
        <v>0</v>
      </c>
      <c r="BG154" s="132">
        <f>IF(N154="zákl. přenesená",J154,0)</f>
        <v>0</v>
      </c>
      <c r="BH154" s="132">
        <f>IF(N154="sníž. přenesená",J154,0)</f>
        <v>0</v>
      </c>
      <c r="BI154" s="132">
        <f>IF(N154="nulová",J154,0)</f>
        <v>0</v>
      </c>
      <c r="BJ154" s="12" t="s">
        <v>78</v>
      </c>
      <c r="BK154" s="132">
        <f>ROUND(I154*H154,2)</f>
        <v>0</v>
      </c>
      <c r="BL154" s="12" t="s">
        <v>139</v>
      </c>
      <c r="BM154" s="12" t="s">
        <v>279</v>
      </c>
    </row>
    <row r="155" spans="2:65" s="1" customFormat="1" ht="11.25">
      <c r="B155" s="26"/>
      <c r="D155" s="133" t="s">
        <v>142</v>
      </c>
      <c r="F155" s="134" t="s">
        <v>278</v>
      </c>
      <c r="I155" s="88"/>
      <c r="L155" s="26"/>
      <c r="M155" s="135"/>
      <c r="N155" s="45"/>
      <c r="O155" s="45"/>
      <c r="P155" s="45"/>
      <c r="Q155" s="45"/>
      <c r="R155" s="45"/>
      <c r="S155" s="45"/>
      <c r="T155" s="46"/>
      <c r="AT155" s="12" t="s">
        <v>142</v>
      </c>
      <c r="AU155" s="12" t="s">
        <v>71</v>
      </c>
    </row>
    <row r="156" spans="2:65" s="1" customFormat="1" ht="16.5" customHeight="1">
      <c r="B156" s="120"/>
      <c r="C156" s="121" t="s">
        <v>280</v>
      </c>
      <c r="D156" s="121" t="s">
        <v>134</v>
      </c>
      <c r="E156" s="122" t="s">
        <v>281</v>
      </c>
      <c r="F156" s="123" t="s">
        <v>282</v>
      </c>
      <c r="G156" s="124" t="s">
        <v>178</v>
      </c>
      <c r="H156" s="125">
        <v>4</v>
      </c>
      <c r="I156" s="126"/>
      <c r="J156" s="127">
        <f>ROUND(I156*H156,2)</f>
        <v>0</v>
      </c>
      <c r="K156" s="123" t="s">
        <v>283</v>
      </c>
      <c r="L156" s="26"/>
      <c r="M156" s="128" t="s">
        <v>1</v>
      </c>
      <c r="N156" s="129" t="s">
        <v>42</v>
      </c>
      <c r="O156" s="45"/>
      <c r="P156" s="130">
        <f>O156*H156</f>
        <v>0</v>
      </c>
      <c r="Q156" s="130">
        <v>0</v>
      </c>
      <c r="R156" s="130">
        <f>Q156*H156</f>
        <v>0</v>
      </c>
      <c r="S156" s="130">
        <v>0</v>
      </c>
      <c r="T156" s="131">
        <f>S156*H156</f>
        <v>0</v>
      </c>
      <c r="AR156" s="12" t="s">
        <v>139</v>
      </c>
      <c r="AT156" s="12" t="s">
        <v>134</v>
      </c>
      <c r="AU156" s="12" t="s">
        <v>71</v>
      </c>
      <c r="AY156" s="12" t="s">
        <v>140</v>
      </c>
      <c r="BE156" s="132">
        <f>IF(N156="základní",J156,0)</f>
        <v>0</v>
      </c>
      <c r="BF156" s="132">
        <f>IF(N156="snížená",J156,0)</f>
        <v>0</v>
      </c>
      <c r="BG156" s="132">
        <f>IF(N156="zákl. přenesená",J156,0)</f>
        <v>0</v>
      </c>
      <c r="BH156" s="132">
        <f>IF(N156="sníž. přenesená",J156,0)</f>
        <v>0</v>
      </c>
      <c r="BI156" s="132">
        <f>IF(N156="nulová",J156,0)</f>
        <v>0</v>
      </c>
      <c r="BJ156" s="12" t="s">
        <v>78</v>
      </c>
      <c r="BK156" s="132">
        <f>ROUND(I156*H156,2)</f>
        <v>0</v>
      </c>
      <c r="BL156" s="12" t="s">
        <v>139</v>
      </c>
      <c r="BM156" s="12" t="s">
        <v>284</v>
      </c>
    </row>
    <row r="157" spans="2:65" s="1" customFormat="1" ht="19.5">
      <c r="B157" s="26"/>
      <c r="D157" s="133" t="s">
        <v>142</v>
      </c>
      <c r="F157" s="134" t="s">
        <v>285</v>
      </c>
      <c r="I157" s="88"/>
      <c r="L157" s="26"/>
      <c r="M157" s="135"/>
      <c r="N157" s="45"/>
      <c r="O157" s="45"/>
      <c r="P157" s="45"/>
      <c r="Q157" s="45"/>
      <c r="R157" s="45"/>
      <c r="S157" s="45"/>
      <c r="T157" s="46"/>
      <c r="AT157" s="12" t="s">
        <v>142</v>
      </c>
      <c r="AU157" s="12" t="s">
        <v>71</v>
      </c>
    </row>
    <row r="158" spans="2:65" s="1" customFormat="1" ht="16.5" customHeight="1">
      <c r="B158" s="120"/>
      <c r="C158" s="121" t="s">
        <v>286</v>
      </c>
      <c r="D158" s="121" t="s">
        <v>134</v>
      </c>
      <c r="E158" s="122" t="s">
        <v>287</v>
      </c>
      <c r="F158" s="123" t="s">
        <v>288</v>
      </c>
      <c r="G158" s="124" t="s">
        <v>192</v>
      </c>
      <c r="H158" s="125">
        <v>6</v>
      </c>
      <c r="I158" s="126"/>
      <c r="J158" s="127">
        <f>ROUND(I158*H158,2)</f>
        <v>0</v>
      </c>
      <c r="K158" s="123" t="s">
        <v>138</v>
      </c>
      <c r="L158" s="26"/>
      <c r="M158" s="128" t="s">
        <v>1</v>
      </c>
      <c r="N158" s="129" t="s">
        <v>42</v>
      </c>
      <c r="O158" s="45"/>
      <c r="P158" s="130">
        <f>O158*H158</f>
        <v>0</v>
      </c>
      <c r="Q158" s="130">
        <v>0</v>
      </c>
      <c r="R158" s="130">
        <f>Q158*H158</f>
        <v>0</v>
      </c>
      <c r="S158" s="130">
        <v>0</v>
      </c>
      <c r="T158" s="131">
        <f>S158*H158</f>
        <v>0</v>
      </c>
      <c r="AR158" s="12" t="s">
        <v>139</v>
      </c>
      <c r="AT158" s="12" t="s">
        <v>134</v>
      </c>
      <c r="AU158" s="12" t="s">
        <v>71</v>
      </c>
      <c r="AY158" s="12" t="s">
        <v>140</v>
      </c>
      <c r="BE158" s="132">
        <f>IF(N158="základní",J158,0)</f>
        <v>0</v>
      </c>
      <c r="BF158" s="132">
        <f>IF(N158="snížená",J158,0)</f>
        <v>0</v>
      </c>
      <c r="BG158" s="132">
        <f>IF(N158="zákl. přenesená",J158,0)</f>
        <v>0</v>
      </c>
      <c r="BH158" s="132">
        <f>IF(N158="sníž. přenesená",J158,0)</f>
        <v>0</v>
      </c>
      <c r="BI158" s="132">
        <f>IF(N158="nulová",J158,0)</f>
        <v>0</v>
      </c>
      <c r="BJ158" s="12" t="s">
        <v>78</v>
      </c>
      <c r="BK158" s="132">
        <f>ROUND(I158*H158,2)</f>
        <v>0</v>
      </c>
      <c r="BL158" s="12" t="s">
        <v>139</v>
      </c>
      <c r="BM158" s="12" t="s">
        <v>289</v>
      </c>
    </row>
    <row r="159" spans="2:65" s="1" customFormat="1" ht="19.5">
      <c r="B159" s="26"/>
      <c r="D159" s="133" t="s">
        <v>142</v>
      </c>
      <c r="F159" s="134" t="s">
        <v>290</v>
      </c>
      <c r="I159" s="88"/>
      <c r="L159" s="26"/>
      <c r="M159" s="135"/>
      <c r="N159" s="45"/>
      <c r="O159" s="45"/>
      <c r="P159" s="45"/>
      <c r="Q159" s="45"/>
      <c r="R159" s="45"/>
      <c r="S159" s="45"/>
      <c r="T159" s="46"/>
      <c r="AT159" s="12" t="s">
        <v>142</v>
      </c>
      <c r="AU159" s="12" t="s">
        <v>71</v>
      </c>
    </row>
    <row r="160" spans="2:65" s="1" customFormat="1" ht="16.5" customHeight="1">
      <c r="B160" s="120"/>
      <c r="C160" s="121" t="s">
        <v>291</v>
      </c>
      <c r="D160" s="121" t="s">
        <v>134</v>
      </c>
      <c r="E160" s="122" t="s">
        <v>292</v>
      </c>
      <c r="F160" s="123" t="s">
        <v>293</v>
      </c>
      <c r="G160" s="124" t="s">
        <v>137</v>
      </c>
      <c r="H160" s="125">
        <v>12</v>
      </c>
      <c r="I160" s="126"/>
      <c r="J160" s="127">
        <f>ROUND(I160*H160,2)</f>
        <v>0</v>
      </c>
      <c r="K160" s="123" t="s">
        <v>283</v>
      </c>
      <c r="L160" s="26"/>
      <c r="M160" s="128" t="s">
        <v>1</v>
      </c>
      <c r="N160" s="129" t="s">
        <v>42</v>
      </c>
      <c r="O160" s="45"/>
      <c r="P160" s="130">
        <f>O160*H160</f>
        <v>0</v>
      </c>
      <c r="Q160" s="130">
        <v>0</v>
      </c>
      <c r="R160" s="130">
        <f>Q160*H160</f>
        <v>0</v>
      </c>
      <c r="S160" s="130">
        <v>0</v>
      </c>
      <c r="T160" s="131">
        <f>S160*H160</f>
        <v>0</v>
      </c>
      <c r="AR160" s="12" t="s">
        <v>139</v>
      </c>
      <c r="AT160" s="12" t="s">
        <v>134</v>
      </c>
      <c r="AU160" s="12" t="s">
        <v>71</v>
      </c>
      <c r="AY160" s="12" t="s">
        <v>140</v>
      </c>
      <c r="BE160" s="132">
        <f>IF(N160="základní",J160,0)</f>
        <v>0</v>
      </c>
      <c r="BF160" s="132">
        <f>IF(N160="snížená",J160,0)</f>
        <v>0</v>
      </c>
      <c r="BG160" s="132">
        <f>IF(N160="zákl. přenesená",J160,0)</f>
        <v>0</v>
      </c>
      <c r="BH160" s="132">
        <f>IF(N160="sníž. přenesená",J160,0)</f>
        <v>0</v>
      </c>
      <c r="BI160" s="132">
        <f>IF(N160="nulová",J160,0)</f>
        <v>0</v>
      </c>
      <c r="BJ160" s="12" t="s">
        <v>78</v>
      </c>
      <c r="BK160" s="132">
        <f>ROUND(I160*H160,2)</f>
        <v>0</v>
      </c>
      <c r="BL160" s="12" t="s">
        <v>139</v>
      </c>
      <c r="BM160" s="12" t="s">
        <v>294</v>
      </c>
    </row>
    <row r="161" spans="2:65" s="1" customFormat="1" ht="19.5">
      <c r="B161" s="26"/>
      <c r="D161" s="133" t="s">
        <v>142</v>
      </c>
      <c r="F161" s="134" t="s">
        <v>295</v>
      </c>
      <c r="I161" s="88"/>
      <c r="L161" s="26"/>
      <c r="M161" s="135"/>
      <c r="N161" s="45"/>
      <c r="O161" s="45"/>
      <c r="P161" s="45"/>
      <c r="Q161" s="45"/>
      <c r="R161" s="45"/>
      <c r="S161" s="45"/>
      <c r="T161" s="46"/>
      <c r="AT161" s="12" t="s">
        <v>142</v>
      </c>
      <c r="AU161" s="12" t="s">
        <v>71</v>
      </c>
    </row>
    <row r="162" spans="2:65" s="1" customFormat="1" ht="16.5" customHeight="1">
      <c r="B162" s="120"/>
      <c r="C162" s="121" t="s">
        <v>296</v>
      </c>
      <c r="D162" s="121" t="s">
        <v>134</v>
      </c>
      <c r="E162" s="122" t="s">
        <v>297</v>
      </c>
      <c r="F162" s="123" t="s">
        <v>298</v>
      </c>
      <c r="G162" s="124" t="s">
        <v>192</v>
      </c>
      <c r="H162" s="125">
        <v>8</v>
      </c>
      <c r="I162" s="126"/>
      <c r="J162" s="127">
        <f>ROUND(I162*H162,2)</f>
        <v>0</v>
      </c>
      <c r="K162" s="123" t="s">
        <v>138</v>
      </c>
      <c r="L162" s="26"/>
      <c r="M162" s="128" t="s">
        <v>1</v>
      </c>
      <c r="N162" s="129" t="s">
        <v>42</v>
      </c>
      <c r="O162" s="45"/>
      <c r="P162" s="130">
        <f>O162*H162</f>
        <v>0</v>
      </c>
      <c r="Q162" s="130">
        <v>0</v>
      </c>
      <c r="R162" s="130">
        <f>Q162*H162</f>
        <v>0</v>
      </c>
      <c r="S162" s="130">
        <v>0</v>
      </c>
      <c r="T162" s="131">
        <f>S162*H162</f>
        <v>0</v>
      </c>
      <c r="AR162" s="12" t="s">
        <v>139</v>
      </c>
      <c r="AT162" s="12" t="s">
        <v>134</v>
      </c>
      <c r="AU162" s="12" t="s">
        <v>71</v>
      </c>
      <c r="AY162" s="12" t="s">
        <v>140</v>
      </c>
      <c r="BE162" s="132">
        <f>IF(N162="základní",J162,0)</f>
        <v>0</v>
      </c>
      <c r="BF162" s="132">
        <f>IF(N162="snížená",J162,0)</f>
        <v>0</v>
      </c>
      <c r="BG162" s="132">
        <f>IF(N162="zákl. přenesená",J162,0)</f>
        <v>0</v>
      </c>
      <c r="BH162" s="132">
        <f>IF(N162="sníž. přenesená",J162,0)</f>
        <v>0</v>
      </c>
      <c r="BI162" s="132">
        <f>IF(N162="nulová",J162,0)</f>
        <v>0</v>
      </c>
      <c r="BJ162" s="12" t="s">
        <v>78</v>
      </c>
      <c r="BK162" s="132">
        <f>ROUND(I162*H162,2)</f>
        <v>0</v>
      </c>
      <c r="BL162" s="12" t="s">
        <v>139</v>
      </c>
      <c r="BM162" s="12" t="s">
        <v>299</v>
      </c>
    </row>
    <row r="163" spans="2:65" s="1" customFormat="1" ht="29.25">
      <c r="B163" s="26"/>
      <c r="D163" s="133" t="s">
        <v>142</v>
      </c>
      <c r="F163" s="134" t="s">
        <v>300</v>
      </c>
      <c r="I163" s="88"/>
      <c r="L163" s="26"/>
      <c r="M163" s="135"/>
      <c r="N163" s="45"/>
      <c r="O163" s="45"/>
      <c r="P163" s="45"/>
      <c r="Q163" s="45"/>
      <c r="R163" s="45"/>
      <c r="S163" s="45"/>
      <c r="T163" s="46"/>
      <c r="AT163" s="12" t="s">
        <v>142</v>
      </c>
      <c r="AU163" s="12" t="s">
        <v>71</v>
      </c>
    </row>
    <row r="164" spans="2:65" s="1" customFormat="1" ht="16.5" customHeight="1">
      <c r="B164" s="120"/>
      <c r="C164" s="152" t="s">
        <v>301</v>
      </c>
      <c r="D164" s="152" t="s">
        <v>168</v>
      </c>
      <c r="E164" s="153" t="s">
        <v>302</v>
      </c>
      <c r="F164" s="154" t="s">
        <v>303</v>
      </c>
      <c r="G164" s="155" t="s">
        <v>171</v>
      </c>
      <c r="H164" s="156">
        <v>5.28</v>
      </c>
      <c r="I164" s="157"/>
      <c r="J164" s="158">
        <f>ROUND(I164*H164,2)</f>
        <v>0</v>
      </c>
      <c r="K164" s="154" t="s">
        <v>283</v>
      </c>
      <c r="L164" s="159"/>
      <c r="M164" s="160" t="s">
        <v>1</v>
      </c>
      <c r="N164" s="161" t="s">
        <v>42</v>
      </c>
      <c r="O164" s="45"/>
      <c r="P164" s="130">
        <f>O164*H164</f>
        <v>0</v>
      </c>
      <c r="Q164" s="130">
        <v>1000</v>
      </c>
      <c r="R164" s="130">
        <f>Q164*H164</f>
        <v>5280</v>
      </c>
      <c r="S164" s="130">
        <v>0</v>
      </c>
      <c r="T164" s="131">
        <f>S164*H164</f>
        <v>0</v>
      </c>
      <c r="AR164" s="12" t="s">
        <v>189</v>
      </c>
      <c r="AT164" s="12" t="s">
        <v>168</v>
      </c>
      <c r="AU164" s="12" t="s">
        <v>71</v>
      </c>
      <c r="AY164" s="12" t="s">
        <v>140</v>
      </c>
      <c r="BE164" s="132">
        <f>IF(N164="základní",J164,0)</f>
        <v>0</v>
      </c>
      <c r="BF164" s="132">
        <f>IF(N164="snížená",J164,0)</f>
        <v>0</v>
      </c>
      <c r="BG164" s="132">
        <f>IF(N164="zákl. přenesená",J164,0)</f>
        <v>0</v>
      </c>
      <c r="BH164" s="132">
        <f>IF(N164="sníž. přenesená",J164,0)</f>
        <v>0</v>
      </c>
      <c r="BI164" s="132">
        <f>IF(N164="nulová",J164,0)</f>
        <v>0</v>
      </c>
      <c r="BJ164" s="12" t="s">
        <v>78</v>
      </c>
      <c r="BK164" s="132">
        <f>ROUND(I164*H164,2)</f>
        <v>0</v>
      </c>
      <c r="BL164" s="12" t="s">
        <v>139</v>
      </c>
      <c r="BM164" s="12" t="s">
        <v>304</v>
      </c>
    </row>
    <row r="165" spans="2:65" s="1" customFormat="1" ht="11.25">
      <c r="B165" s="26"/>
      <c r="D165" s="133" t="s">
        <v>142</v>
      </c>
      <c r="F165" s="134" t="s">
        <v>303</v>
      </c>
      <c r="I165" s="88"/>
      <c r="L165" s="26"/>
      <c r="M165" s="135"/>
      <c r="N165" s="45"/>
      <c r="O165" s="45"/>
      <c r="P165" s="45"/>
      <c r="Q165" s="45"/>
      <c r="R165" s="45"/>
      <c r="S165" s="45"/>
      <c r="T165" s="46"/>
      <c r="AT165" s="12" t="s">
        <v>142</v>
      </c>
      <c r="AU165" s="12" t="s">
        <v>71</v>
      </c>
    </row>
    <row r="166" spans="2:65" s="9" customFormat="1" ht="11.25">
      <c r="B166" s="136"/>
      <c r="D166" s="133" t="s">
        <v>144</v>
      </c>
      <c r="E166" s="137" t="s">
        <v>1</v>
      </c>
      <c r="F166" s="138" t="s">
        <v>305</v>
      </c>
      <c r="H166" s="139">
        <v>5.28</v>
      </c>
      <c r="I166" s="140"/>
      <c r="L166" s="136"/>
      <c r="M166" s="141"/>
      <c r="N166" s="142"/>
      <c r="O166" s="142"/>
      <c r="P166" s="142"/>
      <c r="Q166" s="142"/>
      <c r="R166" s="142"/>
      <c r="S166" s="142"/>
      <c r="T166" s="143"/>
      <c r="AT166" s="137" t="s">
        <v>144</v>
      </c>
      <c r="AU166" s="137" t="s">
        <v>71</v>
      </c>
      <c r="AV166" s="9" t="s">
        <v>80</v>
      </c>
      <c r="AW166" s="9" t="s">
        <v>32</v>
      </c>
      <c r="AX166" s="9" t="s">
        <v>78</v>
      </c>
      <c r="AY166" s="137" t="s">
        <v>140</v>
      </c>
    </row>
    <row r="167" spans="2:65" s="1" customFormat="1" ht="16.5" customHeight="1">
      <c r="B167" s="120"/>
      <c r="C167" s="152" t="s">
        <v>306</v>
      </c>
      <c r="D167" s="152" t="s">
        <v>168</v>
      </c>
      <c r="E167" s="153" t="s">
        <v>307</v>
      </c>
      <c r="F167" s="154" t="s">
        <v>308</v>
      </c>
      <c r="G167" s="155" t="s">
        <v>309</v>
      </c>
      <c r="H167" s="156">
        <v>2</v>
      </c>
      <c r="I167" s="157"/>
      <c r="J167" s="158">
        <f>ROUND(I167*H167,2)</f>
        <v>0</v>
      </c>
      <c r="K167" s="154" t="s">
        <v>138</v>
      </c>
      <c r="L167" s="159"/>
      <c r="M167" s="160" t="s">
        <v>1</v>
      </c>
      <c r="N167" s="161" t="s">
        <v>42</v>
      </c>
      <c r="O167" s="45"/>
      <c r="P167" s="130">
        <f>O167*H167</f>
        <v>0</v>
      </c>
      <c r="Q167" s="130">
        <v>0</v>
      </c>
      <c r="R167" s="130">
        <f>Q167*H167</f>
        <v>0</v>
      </c>
      <c r="S167" s="130">
        <v>0</v>
      </c>
      <c r="T167" s="131">
        <f>S167*H167</f>
        <v>0</v>
      </c>
      <c r="AR167" s="12" t="s">
        <v>189</v>
      </c>
      <c r="AT167" s="12" t="s">
        <v>168</v>
      </c>
      <c r="AU167" s="12" t="s">
        <v>71</v>
      </c>
      <c r="AY167" s="12" t="s">
        <v>140</v>
      </c>
      <c r="BE167" s="132">
        <f>IF(N167="základní",J167,0)</f>
        <v>0</v>
      </c>
      <c r="BF167" s="132">
        <f>IF(N167="snížená",J167,0)</f>
        <v>0</v>
      </c>
      <c r="BG167" s="132">
        <f>IF(N167="zákl. přenesená",J167,0)</f>
        <v>0</v>
      </c>
      <c r="BH167" s="132">
        <f>IF(N167="sníž. přenesená",J167,0)</f>
        <v>0</v>
      </c>
      <c r="BI167" s="132">
        <f>IF(N167="nulová",J167,0)</f>
        <v>0</v>
      </c>
      <c r="BJ167" s="12" t="s">
        <v>78</v>
      </c>
      <c r="BK167" s="132">
        <f>ROUND(I167*H167,2)</f>
        <v>0</v>
      </c>
      <c r="BL167" s="12" t="s">
        <v>139</v>
      </c>
      <c r="BM167" s="12" t="s">
        <v>310</v>
      </c>
    </row>
    <row r="168" spans="2:65" s="1" customFormat="1" ht="11.25">
      <c r="B168" s="26"/>
      <c r="D168" s="133" t="s">
        <v>142</v>
      </c>
      <c r="F168" s="134" t="s">
        <v>308</v>
      </c>
      <c r="I168" s="88"/>
      <c r="L168" s="26"/>
      <c r="M168" s="135"/>
      <c r="N168" s="45"/>
      <c r="O168" s="45"/>
      <c r="P168" s="45"/>
      <c r="Q168" s="45"/>
      <c r="R168" s="45"/>
      <c r="S168" s="45"/>
      <c r="T168" s="46"/>
      <c r="AT168" s="12" t="s">
        <v>142</v>
      </c>
      <c r="AU168" s="12" t="s">
        <v>71</v>
      </c>
    </row>
    <row r="169" spans="2:65" s="1" customFormat="1" ht="16.5" customHeight="1">
      <c r="B169" s="120"/>
      <c r="C169" s="121" t="s">
        <v>311</v>
      </c>
      <c r="D169" s="121" t="s">
        <v>134</v>
      </c>
      <c r="E169" s="122" t="s">
        <v>312</v>
      </c>
      <c r="F169" s="123" t="s">
        <v>313</v>
      </c>
      <c r="G169" s="124" t="s">
        <v>192</v>
      </c>
      <c r="H169" s="125">
        <v>3.6</v>
      </c>
      <c r="I169" s="126"/>
      <c r="J169" s="127">
        <f>ROUND(I169*H169,2)</f>
        <v>0</v>
      </c>
      <c r="K169" s="123" t="s">
        <v>283</v>
      </c>
      <c r="L169" s="26"/>
      <c r="M169" s="128" t="s">
        <v>1</v>
      </c>
      <c r="N169" s="129" t="s">
        <v>42</v>
      </c>
      <c r="O169" s="45"/>
      <c r="P169" s="130">
        <f>O169*H169</f>
        <v>0</v>
      </c>
      <c r="Q169" s="130">
        <v>0</v>
      </c>
      <c r="R169" s="130">
        <f>Q169*H169</f>
        <v>0</v>
      </c>
      <c r="S169" s="130">
        <v>0</v>
      </c>
      <c r="T169" s="131">
        <f>S169*H169</f>
        <v>0</v>
      </c>
      <c r="AR169" s="12" t="s">
        <v>139</v>
      </c>
      <c r="AT169" s="12" t="s">
        <v>134</v>
      </c>
      <c r="AU169" s="12" t="s">
        <v>71</v>
      </c>
      <c r="AY169" s="12" t="s">
        <v>140</v>
      </c>
      <c r="BE169" s="132">
        <f>IF(N169="základní",J169,0)</f>
        <v>0</v>
      </c>
      <c r="BF169" s="132">
        <f>IF(N169="snížená",J169,0)</f>
        <v>0</v>
      </c>
      <c r="BG169" s="132">
        <f>IF(N169="zákl. přenesená",J169,0)</f>
        <v>0</v>
      </c>
      <c r="BH169" s="132">
        <f>IF(N169="sníž. přenesená",J169,0)</f>
        <v>0</v>
      </c>
      <c r="BI169" s="132">
        <f>IF(N169="nulová",J169,0)</f>
        <v>0</v>
      </c>
      <c r="BJ169" s="12" t="s">
        <v>78</v>
      </c>
      <c r="BK169" s="132">
        <f>ROUND(I169*H169,2)</f>
        <v>0</v>
      </c>
      <c r="BL169" s="12" t="s">
        <v>139</v>
      </c>
      <c r="BM169" s="12" t="s">
        <v>314</v>
      </c>
    </row>
    <row r="170" spans="2:65" s="1" customFormat="1" ht="19.5">
      <c r="B170" s="26"/>
      <c r="D170" s="133" t="s">
        <v>142</v>
      </c>
      <c r="F170" s="134" t="s">
        <v>315</v>
      </c>
      <c r="I170" s="88"/>
      <c r="L170" s="26"/>
      <c r="M170" s="135"/>
      <c r="N170" s="45"/>
      <c r="O170" s="45"/>
      <c r="P170" s="45"/>
      <c r="Q170" s="45"/>
      <c r="R170" s="45"/>
      <c r="S170" s="45"/>
      <c r="T170" s="46"/>
      <c r="AT170" s="12" t="s">
        <v>142</v>
      </c>
      <c r="AU170" s="12" t="s">
        <v>71</v>
      </c>
    </row>
    <row r="171" spans="2:65" s="1" customFormat="1" ht="16.5" customHeight="1">
      <c r="B171" s="120"/>
      <c r="C171" s="121" t="s">
        <v>316</v>
      </c>
      <c r="D171" s="121" t="s">
        <v>134</v>
      </c>
      <c r="E171" s="122" t="s">
        <v>317</v>
      </c>
      <c r="F171" s="123" t="s">
        <v>318</v>
      </c>
      <c r="G171" s="124" t="s">
        <v>178</v>
      </c>
      <c r="H171" s="125">
        <v>2</v>
      </c>
      <c r="I171" s="126"/>
      <c r="J171" s="127">
        <f>ROUND(I171*H171,2)</f>
        <v>0</v>
      </c>
      <c r="K171" s="123" t="s">
        <v>138</v>
      </c>
      <c r="L171" s="26"/>
      <c r="M171" s="128" t="s">
        <v>1</v>
      </c>
      <c r="N171" s="129" t="s">
        <v>42</v>
      </c>
      <c r="O171" s="45"/>
      <c r="P171" s="130">
        <f>O171*H171</f>
        <v>0</v>
      </c>
      <c r="Q171" s="130">
        <v>0</v>
      </c>
      <c r="R171" s="130">
        <f>Q171*H171</f>
        <v>0</v>
      </c>
      <c r="S171" s="130">
        <v>0</v>
      </c>
      <c r="T171" s="131">
        <f>S171*H171</f>
        <v>0</v>
      </c>
      <c r="AR171" s="12" t="s">
        <v>139</v>
      </c>
      <c r="AT171" s="12" t="s">
        <v>134</v>
      </c>
      <c r="AU171" s="12" t="s">
        <v>71</v>
      </c>
      <c r="AY171" s="12" t="s">
        <v>140</v>
      </c>
      <c r="BE171" s="132">
        <f>IF(N171="základní",J171,0)</f>
        <v>0</v>
      </c>
      <c r="BF171" s="132">
        <f>IF(N171="snížená",J171,0)</f>
        <v>0</v>
      </c>
      <c r="BG171" s="132">
        <f>IF(N171="zákl. přenesená",J171,0)</f>
        <v>0</v>
      </c>
      <c r="BH171" s="132">
        <f>IF(N171="sníž. přenesená",J171,0)</f>
        <v>0</v>
      </c>
      <c r="BI171" s="132">
        <f>IF(N171="nulová",J171,0)</f>
        <v>0</v>
      </c>
      <c r="BJ171" s="12" t="s">
        <v>78</v>
      </c>
      <c r="BK171" s="132">
        <f>ROUND(I171*H171,2)</f>
        <v>0</v>
      </c>
      <c r="BL171" s="12" t="s">
        <v>139</v>
      </c>
      <c r="BM171" s="12" t="s">
        <v>319</v>
      </c>
    </row>
    <row r="172" spans="2:65" s="1" customFormat="1" ht="19.5">
      <c r="B172" s="26"/>
      <c r="D172" s="133" t="s">
        <v>142</v>
      </c>
      <c r="F172" s="134" t="s">
        <v>320</v>
      </c>
      <c r="I172" s="88"/>
      <c r="L172" s="26"/>
      <c r="M172" s="135"/>
      <c r="N172" s="45"/>
      <c r="O172" s="45"/>
      <c r="P172" s="45"/>
      <c r="Q172" s="45"/>
      <c r="R172" s="45"/>
      <c r="S172" s="45"/>
      <c r="T172" s="46"/>
      <c r="AT172" s="12" t="s">
        <v>142</v>
      </c>
      <c r="AU172" s="12" t="s">
        <v>71</v>
      </c>
    </row>
    <row r="173" spans="2:65" s="1" customFormat="1" ht="16.5" customHeight="1">
      <c r="B173" s="120"/>
      <c r="C173" s="121" t="s">
        <v>321</v>
      </c>
      <c r="D173" s="121" t="s">
        <v>134</v>
      </c>
      <c r="E173" s="122" t="s">
        <v>322</v>
      </c>
      <c r="F173" s="123" t="s">
        <v>323</v>
      </c>
      <c r="G173" s="124" t="s">
        <v>178</v>
      </c>
      <c r="H173" s="125">
        <v>8</v>
      </c>
      <c r="I173" s="126"/>
      <c r="J173" s="127">
        <f>ROUND(I173*H173,2)</f>
        <v>0</v>
      </c>
      <c r="K173" s="123" t="s">
        <v>138</v>
      </c>
      <c r="L173" s="26"/>
      <c r="M173" s="128" t="s">
        <v>1</v>
      </c>
      <c r="N173" s="129" t="s">
        <v>42</v>
      </c>
      <c r="O173" s="45"/>
      <c r="P173" s="130">
        <f>O173*H173</f>
        <v>0</v>
      </c>
      <c r="Q173" s="130">
        <v>0</v>
      </c>
      <c r="R173" s="130">
        <f>Q173*H173</f>
        <v>0</v>
      </c>
      <c r="S173" s="130">
        <v>0</v>
      </c>
      <c r="T173" s="131">
        <f>S173*H173</f>
        <v>0</v>
      </c>
      <c r="AR173" s="12" t="s">
        <v>139</v>
      </c>
      <c r="AT173" s="12" t="s">
        <v>134</v>
      </c>
      <c r="AU173" s="12" t="s">
        <v>71</v>
      </c>
      <c r="AY173" s="12" t="s">
        <v>140</v>
      </c>
      <c r="BE173" s="132">
        <f>IF(N173="základní",J173,0)</f>
        <v>0</v>
      </c>
      <c r="BF173" s="132">
        <f>IF(N173="snížená",J173,0)</f>
        <v>0</v>
      </c>
      <c r="BG173" s="132">
        <f>IF(N173="zákl. přenesená",J173,0)</f>
        <v>0</v>
      </c>
      <c r="BH173" s="132">
        <f>IF(N173="sníž. přenesená",J173,0)</f>
        <v>0</v>
      </c>
      <c r="BI173" s="132">
        <f>IF(N173="nulová",J173,0)</f>
        <v>0</v>
      </c>
      <c r="BJ173" s="12" t="s">
        <v>78</v>
      </c>
      <c r="BK173" s="132">
        <f>ROUND(I173*H173,2)</f>
        <v>0</v>
      </c>
      <c r="BL173" s="12" t="s">
        <v>139</v>
      </c>
      <c r="BM173" s="12" t="s">
        <v>324</v>
      </c>
    </row>
    <row r="174" spans="2:65" s="1" customFormat="1" ht="29.25">
      <c r="B174" s="26"/>
      <c r="D174" s="133" t="s">
        <v>142</v>
      </c>
      <c r="F174" s="134" t="s">
        <v>325</v>
      </c>
      <c r="I174" s="88"/>
      <c r="L174" s="26"/>
      <c r="M174" s="135"/>
      <c r="N174" s="45"/>
      <c r="O174" s="45"/>
      <c r="P174" s="45"/>
      <c r="Q174" s="45"/>
      <c r="R174" s="45"/>
      <c r="S174" s="45"/>
      <c r="T174" s="46"/>
      <c r="AT174" s="12" t="s">
        <v>142</v>
      </c>
      <c r="AU174" s="12" t="s">
        <v>71</v>
      </c>
    </row>
    <row r="175" spans="2:65" s="1" customFormat="1" ht="16.5" customHeight="1">
      <c r="B175" s="120"/>
      <c r="C175" s="121" t="s">
        <v>326</v>
      </c>
      <c r="D175" s="121" t="s">
        <v>134</v>
      </c>
      <c r="E175" s="122" t="s">
        <v>198</v>
      </c>
      <c r="F175" s="123" t="s">
        <v>199</v>
      </c>
      <c r="G175" s="124" t="s">
        <v>171</v>
      </c>
      <c r="H175" s="125">
        <v>255.63</v>
      </c>
      <c r="I175" s="126"/>
      <c r="J175" s="127">
        <f>ROUND(I175*H175,2)</f>
        <v>0</v>
      </c>
      <c r="K175" s="123" t="s">
        <v>138</v>
      </c>
      <c r="L175" s="26"/>
      <c r="M175" s="128" t="s">
        <v>1</v>
      </c>
      <c r="N175" s="129" t="s">
        <v>42</v>
      </c>
      <c r="O175" s="45"/>
      <c r="P175" s="130">
        <f>O175*H175</f>
        <v>0</v>
      </c>
      <c r="Q175" s="130">
        <v>0</v>
      </c>
      <c r="R175" s="130">
        <f>Q175*H175</f>
        <v>0</v>
      </c>
      <c r="S175" s="130">
        <v>0</v>
      </c>
      <c r="T175" s="131">
        <f>S175*H175</f>
        <v>0</v>
      </c>
      <c r="AR175" s="12" t="s">
        <v>139</v>
      </c>
      <c r="AT175" s="12" t="s">
        <v>134</v>
      </c>
      <c r="AU175" s="12" t="s">
        <v>71</v>
      </c>
      <c r="AY175" s="12" t="s">
        <v>140</v>
      </c>
      <c r="BE175" s="132">
        <f>IF(N175="základní",J175,0)</f>
        <v>0</v>
      </c>
      <c r="BF175" s="132">
        <f>IF(N175="snížená",J175,0)</f>
        <v>0</v>
      </c>
      <c r="BG175" s="132">
        <f>IF(N175="zákl. přenesená",J175,0)</f>
        <v>0</v>
      </c>
      <c r="BH175" s="132">
        <f>IF(N175="sníž. přenesená",J175,0)</f>
        <v>0</v>
      </c>
      <c r="BI175" s="132">
        <f>IF(N175="nulová",J175,0)</f>
        <v>0</v>
      </c>
      <c r="BJ175" s="12" t="s">
        <v>78</v>
      </c>
      <c r="BK175" s="132">
        <f>ROUND(I175*H175,2)</f>
        <v>0</v>
      </c>
      <c r="BL175" s="12" t="s">
        <v>139</v>
      </c>
      <c r="BM175" s="12" t="s">
        <v>327</v>
      </c>
    </row>
    <row r="176" spans="2:65" s="1" customFormat="1" ht="29.25">
      <c r="B176" s="26"/>
      <c r="D176" s="133" t="s">
        <v>142</v>
      </c>
      <c r="F176" s="134" t="s">
        <v>201</v>
      </c>
      <c r="I176" s="88"/>
      <c r="L176" s="26"/>
      <c r="M176" s="135"/>
      <c r="N176" s="45"/>
      <c r="O176" s="45"/>
      <c r="P176" s="45"/>
      <c r="Q176" s="45"/>
      <c r="R176" s="45"/>
      <c r="S176" s="45"/>
      <c r="T176" s="46"/>
      <c r="AT176" s="12" t="s">
        <v>142</v>
      </c>
      <c r="AU176" s="12" t="s">
        <v>71</v>
      </c>
    </row>
    <row r="177" spans="2:65" s="9" customFormat="1" ht="11.25">
      <c r="B177" s="136"/>
      <c r="D177" s="133" t="s">
        <v>144</v>
      </c>
      <c r="E177" s="137" t="s">
        <v>1</v>
      </c>
      <c r="F177" s="138" t="s">
        <v>328</v>
      </c>
      <c r="H177" s="139">
        <v>255.63</v>
      </c>
      <c r="I177" s="140"/>
      <c r="L177" s="136"/>
      <c r="M177" s="141"/>
      <c r="N177" s="142"/>
      <c r="O177" s="142"/>
      <c r="P177" s="142"/>
      <c r="Q177" s="142"/>
      <c r="R177" s="142"/>
      <c r="S177" s="142"/>
      <c r="T177" s="143"/>
      <c r="AT177" s="137" t="s">
        <v>144</v>
      </c>
      <c r="AU177" s="137" t="s">
        <v>71</v>
      </c>
      <c r="AV177" s="9" t="s">
        <v>80</v>
      </c>
      <c r="AW177" s="9" t="s">
        <v>32</v>
      </c>
      <c r="AX177" s="9" t="s">
        <v>78</v>
      </c>
      <c r="AY177" s="137" t="s">
        <v>140</v>
      </c>
    </row>
    <row r="178" spans="2:65" s="1" customFormat="1" ht="16.5" customHeight="1">
      <c r="B178" s="120"/>
      <c r="C178" s="121" t="s">
        <v>329</v>
      </c>
      <c r="D178" s="121" t="s">
        <v>134</v>
      </c>
      <c r="E178" s="122" t="s">
        <v>330</v>
      </c>
      <c r="F178" s="123" t="s">
        <v>331</v>
      </c>
      <c r="G178" s="124" t="s">
        <v>171</v>
      </c>
      <c r="H178" s="125">
        <v>2717.4</v>
      </c>
      <c r="I178" s="126"/>
      <c r="J178" s="127">
        <f>ROUND(I178*H178,2)</f>
        <v>0</v>
      </c>
      <c r="K178" s="123" t="s">
        <v>138</v>
      </c>
      <c r="L178" s="26"/>
      <c r="M178" s="128" t="s">
        <v>1</v>
      </c>
      <c r="N178" s="129" t="s">
        <v>42</v>
      </c>
      <c r="O178" s="45"/>
      <c r="P178" s="130">
        <f>O178*H178</f>
        <v>0</v>
      </c>
      <c r="Q178" s="130">
        <v>0</v>
      </c>
      <c r="R178" s="130">
        <f>Q178*H178</f>
        <v>0</v>
      </c>
      <c r="S178" s="130">
        <v>0</v>
      </c>
      <c r="T178" s="131">
        <f>S178*H178</f>
        <v>0</v>
      </c>
      <c r="AR178" s="12" t="s">
        <v>139</v>
      </c>
      <c r="AT178" s="12" t="s">
        <v>134</v>
      </c>
      <c r="AU178" s="12" t="s">
        <v>71</v>
      </c>
      <c r="AY178" s="12" t="s">
        <v>140</v>
      </c>
      <c r="BE178" s="132">
        <f>IF(N178="základní",J178,0)</f>
        <v>0</v>
      </c>
      <c r="BF178" s="132">
        <f>IF(N178="snížená",J178,0)</f>
        <v>0</v>
      </c>
      <c r="BG178" s="132">
        <f>IF(N178="zákl. přenesená",J178,0)</f>
        <v>0</v>
      </c>
      <c r="BH178" s="132">
        <f>IF(N178="sníž. přenesená",J178,0)</f>
        <v>0</v>
      </c>
      <c r="BI178" s="132">
        <f>IF(N178="nulová",J178,0)</f>
        <v>0</v>
      </c>
      <c r="BJ178" s="12" t="s">
        <v>78</v>
      </c>
      <c r="BK178" s="132">
        <f>ROUND(I178*H178,2)</f>
        <v>0</v>
      </c>
      <c r="BL178" s="12" t="s">
        <v>139</v>
      </c>
      <c r="BM178" s="12" t="s">
        <v>332</v>
      </c>
    </row>
    <row r="179" spans="2:65" s="1" customFormat="1" ht="29.25">
      <c r="B179" s="26"/>
      <c r="D179" s="133" t="s">
        <v>142</v>
      </c>
      <c r="F179" s="134" t="s">
        <v>333</v>
      </c>
      <c r="I179" s="88"/>
      <c r="L179" s="26"/>
      <c r="M179" s="135"/>
      <c r="N179" s="45"/>
      <c r="O179" s="45"/>
      <c r="P179" s="45"/>
      <c r="Q179" s="45"/>
      <c r="R179" s="45"/>
      <c r="S179" s="45"/>
      <c r="T179" s="46"/>
      <c r="AT179" s="12" t="s">
        <v>142</v>
      </c>
      <c r="AU179" s="12" t="s">
        <v>71</v>
      </c>
    </row>
    <row r="180" spans="2:65" s="9" customFormat="1" ht="11.25">
      <c r="B180" s="136"/>
      <c r="D180" s="133" t="s">
        <v>144</v>
      </c>
      <c r="E180" s="137" t="s">
        <v>1</v>
      </c>
      <c r="F180" s="138" t="s">
        <v>334</v>
      </c>
      <c r="H180" s="139">
        <v>2717.4</v>
      </c>
      <c r="I180" s="140"/>
      <c r="L180" s="136"/>
      <c r="M180" s="141"/>
      <c r="N180" s="142"/>
      <c r="O180" s="142"/>
      <c r="P180" s="142"/>
      <c r="Q180" s="142"/>
      <c r="R180" s="142"/>
      <c r="S180" s="142"/>
      <c r="T180" s="143"/>
      <c r="AT180" s="137" t="s">
        <v>144</v>
      </c>
      <c r="AU180" s="137" t="s">
        <v>71</v>
      </c>
      <c r="AV180" s="9" t="s">
        <v>80</v>
      </c>
      <c r="AW180" s="9" t="s">
        <v>32</v>
      </c>
      <c r="AX180" s="9" t="s">
        <v>78</v>
      </c>
      <c r="AY180" s="137" t="s">
        <v>140</v>
      </c>
    </row>
    <row r="181" spans="2:65" s="1" customFormat="1" ht="16.5" customHeight="1">
      <c r="B181" s="120"/>
      <c r="C181" s="121" t="s">
        <v>335</v>
      </c>
      <c r="D181" s="121" t="s">
        <v>134</v>
      </c>
      <c r="E181" s="122" t="s">
        <v>336</v>
      </c>
      <c r="F181" s="123" t="s">
        <v>337</v>
      </c>
      <c r="G181" s="124" t="s">
        <v>171</v>
      </c>
      <c r="H181" s="125">
        <v>254.7</v>
      </c>
      <c r="I181" s="126"/>
      <c r="J181" s="127">
        <f>ROUND(I181*H181,2)</f>
        <v>0</v>
      </c>
      <c r="K181" s="123" t="s">
        <v>138</v>
      </c>
      <c r="L181" s="26"/>
      <c r="M181" s="128" t="s">
        <v>1</v>
      </c>
      <c r="N181" s="129" t="s">
        <v>42</v>
      </c>
      <c r="O181" s="45"/>
      <c r="P181" s="130">
        <f>O181*H181</f>
        <v>0</v>
      </c>
      <c r="Q181" s="130">
        <v>0</v>
      </c>
      <c r="R181" s="130">
        <f>Q181*H181</f>
        <v>0</v>
      </c>
      <c r="S181" s="130">
        <v>0</v>
      </c>
      <c r="T181" s="131">
        <f>S181*H181</f>
        <v>0</v>
      </c>
      <c r="AR181" s="12" t="s">
        <v>139</v>
      </c>
      <c r="AT181" s="12" t="s">
        <v>134</v>
      </c>
      <c r="AU181" s="12" t="s">
        <v>71</v>
      </c>
      <c r="AY181" s="12" t="s">
        <v>140</v>
      </c>
      <c r="BE181" s="132">
        <f>IF(N181="základní",J181,0)</f>
        <v>0</v>
      </c>
      <c r="BF181" s="132">
        <f>IF(N181="snížená",J181,0)</f>
        <v>0</v>
      </c>
      <c r="BG181" s="132">
        <f>IF(N181="zákl. přenesená",J181,0)</f>
        <v>0</v>
      </c>
      <c r="BH181" s="132">
        <f>IF(N181="sníž. přenesená",J181,0)</f>
        <v>0</v>
      </c>
      <c r="BI181" s="132">
        <f>IF(N181="nulová",J181,0)</f>
        <v>0</v>
      </c>
      <c r="BJ181" s="12" t="s">
        <v>78</v>
      </c>
      <c r="BK181" s="132">
        <f>ROUND(I181*H181,2)</f>
        <v>0</v>
      </c>
      <c r="BL181" s="12" t="s">
        <v>139</v>
      </c>
      <c r="BM181" s="12" t="s">
        <v>338</v>
      </c>
    </row>
    <row r="182" spans="2:65" s="1" customFormat="1" ht="29.25">
      <c r="B182" s="26"/>
      <c r="D182" s="133" t="s">
        <v>142</v>
      </c>
      <c r="F182" s="134" t="s">
        <v>339</v>
      </c>
      <c r="I182" s="88"/>
      <c r="L182" s="26"/>
      <c r="M182" s="135"/>
      <c r="N182" s="45"/>
      <c r="O182" s="45"/>
      <c r="P182" s="45"/>
      <c r="Q182" s="45"/>
      <c r="R182" s="45"/>
      <c r="S182" s="45"/>
      <c r="T182" s="46"/>
      <c r="AT182" s="12" t="s">
        <v>142</v>
      </c>
      <c r="AU182" s="12" t="s">
        <v>71</v>
      </c>
    </row>
    <row r="183" spans="2:65" s="9" customFormat="1" ht="11.25">
      <c r="B183" s="136"/>
      <c r="D183" s="133" t="s">
        <v>144</v>
      </c>
      <c r="E183" s="137" t="s">
        <v>1</v>
      </c>
      <c r="F183" s="138" t="s">
        <v>340</v>
      </c>
      <c r="H183" s="139">
        <v>254.7</v>
      </c>
      <c r="I183" s="140"/>
      <c r="L183" s="136"/>
      <c r="M183" s="141"/>
      <c r="N183" s="142"/>
      <c r="O183" s="142"/>
      <c r="P183" s="142"/>
      <c r="Q183" s="142"/>
      <c r="R183" s="142"/>
      <c r="S183" s="142"/>
      <c r="T183" s="143"/>
      <c r="AT183" s="137" t="s">
        <v>144</v>
      </c>
      <c r="AU183" s="137" t="s">
        <v>71</v>
      </c>
      <c r="AV183" s="9" t="s">
        <v>80</v>
      </c>
      <c r="AW183" s="9" t="s">
        <v>32</v>
      </c>
      <c r="AX183" s="9" t="s">
        <v>78</v>
      </c>
      <c r="AY183" s="137" t="s">
        <v>140</v>
      </c>
    </row>
    <row r="184" spans="2:65" s="1" customFormat="1" ht="16.5" customHeight="1">
      <c r="B184" s="120"/>
      <c r="C184" s="121" t="s">
        <v>341</v>
      </c>
      <c r="D184" s="121" t="s">
        <v>134</v>
      </c>
      <c r="E184" s="122" t="s">
        <v>342</v>
      </c>
      <c r="F184" s="123" t="s">
        <v>343</v>
      </c>
      <c r="G184" s="124" t="s">
        <v>171</v>
      </c>
      <c r="H184" s="125">
        <v>1.2</v>
      </c>
      <c r="I184" s="126"/>
      <c r="J184" s="127">
        <f>ROUND(I184*H184,2)</f>
        <v>0</v>
      </c>
      <c r="K184" s="123" t="s">
        <v>138</v>
      </c>
      <c r="L184" s="26"/>
      <c r="M184" s="128" t="s">
        <v>1</v>
      </c>
      <c r="N184" s="129" t="s">
        <v>42</v>
      </c>
      <c r="O184" s="45"/>
      <c r="P184" s="130">
        <f>O184*H184</f>
        <v>0</v>
      </c>
      <c r="Q184" s="130">
        <v>0</v>
      </c>
      <c r="R184" s="130">
        <f>Q184*H184</f>
        <v>0</v>
      </c>
      <c r="S184" s="130">
        <v>0</v>
      </c>
      <c r="T184" s="131">
        <f>S184*H184</f>
        <v>0</v>
      </c>
      <c r="AR184" s="12" t="s">
        <v>214</v>
      </c>
      <c r="AT184" s="12" t="s">
        <v>134</v>
      </c>
      <c r="AU184" s="12" t="s">
        <v>71</v>
      </c>
      <c r="AY184" s="12" t="s">
        <v>140</v>
      </c>
      <c r="BE184" s="132">
        <f>IF(N184="základní",J184,0)</f>
        <v>0</v>
      </c>
      <c r="BF184" s="132">
        <f>IF(N184="snížená",J184,0)</f>
        <v>0</v>
      </c>
      <c r="BG184" s="132">
        <f>IF(N184="zákl. přenesená",J184,0)</f>
        <v>0</v>
      </c>
      <c r="BH184" s="132">
        <f>IF(N184="sníž. přenesená",J184,0)</f>
        <v>0</v>
      </c>
      <c r="BI184" s="132">
        <f>IF(N184="nulová",J184,0)</f>
        <v>0</v>
      </c>
      <c r="BJ184" s="12" t="s">
        <v>78</v>
      </c>
      <c r="BK184" s="132">
        <f>ROUND(I184*H184,2)</f>
        <v>0</v>
      </c>
      <c r="BL184" s="12" t="s">
        <v>214</v>
      </c>
      <c r="BM184" s="12" t="s">
        <v>344</v>
      </c>
    </row>
    <row r="185" spans="2:65" s="1" customFormat="1" ht="29.25">
      <c r="B185" s="26"/>
      <c r="D185" s="133" t="s">
        <v>142</v>
      </c>
      <c r="F185" s="134" t="s">
        <v>345</v>
      </c>
      <c r="I185" s="88"/>
      <c r="L185" s="26"/>
      <c r="M185" s="135"/>
      <c r="N185" s="45"/>
      <c r="O185" s="45"/>
      <c r="P185" s="45"/>
      <c r="Q185" s="45"/>
      <c r="R185" s="45"/>
      <c r="S185" s="45"/>
      <c r="T185" s="46"/>
      <c r="AT185" s="12" t="s">
        <v>142</v>
      </c>
      <c r="AU185" s="12" t="s">
        <v>71</v>
      </c>
    </row>
    <row r="186" spans="2:65" s="9" customFormat="1" ht="11.25">
      <c r="B186" s="136"/>
      <c r="D186" s="133" t="s">
        <v>144</v>
      </c>
      <c r="E186" s="137" t="s">
        <v>1</v>
      </c>
      <c r="F186" s="138" t="s">
        <v>346</v>
      </c>
      <c r="H186" s="139">
        <v>1.2</v>
      </c>
      <c r="I186" s="140"/>
      <c r="L186" s="136"/>
      <c r="M186" s="141"/>
      <c r="N186" s="142"/>
      <c r="O186" s="142"/>
      <c r="P186" s="142"/>
      <c r="Q186" s="142"/>
      <c r="R186" s="142"/>
      <c r="S186" s="142"/>
      <c r="T186" s="143"/>
      <c r="AT186" s="137" t="s">
        <v>144</v>
      </c>
      <c r="AU186" s="137" t="s">
        <v>71</v>
      </c>
      <c r="AV186" s="9" t="s">
        <v>80</v>
      </c>
      <c r="AW186" s="9" t="s">
        <v>32</v>
      </c>
      <c r="AX186" s="9" t="s">
        <v>78</v>
      </c>
      <c r="AY186" s="137" t="s">
        <v>140</v>
      </c>
    </row>
    <row r="187" spans="2:65" s="1" customFormat="1" ht="16.5" customHeight="1">
      <c r="B187" s="120"/>
      <c r="C187" s="121" t="s">
        <v>347</v>
      </c>
      <c r="D187" s="121" t="s">
        <v>134</v>
      </c>
      <c r="E187" s="122" t="s">
        <v>348</v>
      </c>
      <c r="F187" s="123" t="s">
        <v>349</v>
      </c>
      <c r="G187" s="124" t="s">
        <v>171</v>
      </c>
      <c r="H187" s="125">
        <v>0.2</v>
      </c>
      <c r="I187" s="126"/>
      <c r="J187" s="127">
        <f>ROUND(I187*H187,2)</f>
        <v>0</v>
      </c>
      <c r="K187" s="123" t="s">
        <v>138</v>
      </c>
      <c r="L187" s="26"/>
      <c r="M187" s="128" t="s">
        <v>1</v>
      </c>
      <c r="N187" s="129" t="s">
        <v>42</v>
      </c>
      <c r="O187" s="45"/>
      <c r="P187" s="130">
        <f>O187*H187</f>
        <v>0</v>
      </c>
      <c r="Q187" s="130">
        <v>0</v>
      </c>
      <c r="R187" s="130">
        <f>Q187*H187</f>
        <v>0</v>
      </c>
      <c r="S187" s="130">
        <v>0</v>
      </c>
      <c r="T187" s="131">
        <f>S187*H187</f>
        <v>0</v>
      </c>
      <c r="AR187" s="12" t="s">
        <v>139</v>
      </c>
      <c r="AT187" s="12" t="s">
        <v>134</v>
      </c>
      <c r="AU187" s="12" t="s">
        <v>71</v>
      </c>
      <c r="AY187" s="12" t="s">
        <v>140</v>
      </c>
      <c r="BE187" s="132">
        <f>IF(N187="základní",J187,0)</f>
        <v>0</v>
      </c>
      <c r="BF187" s="132">
        <f>IF(N187="snížená",J187,0)</f>
        <v>0</v>
      </c>
      <c r="BG187" s="132">
        <f>IF(N187="zákl. přenesená",J187,0)</f>
        <v>0</v>
      </c>
      <c r="BH187" s="132">
        <f>IF(N187="sníž. přenesená",J187,0)</f>
        <v>0</v>
      </c>
      <c r="BI187" s="132">
        <f>IF(N187="nulová",J187,0)</f>
        <v>0</v>
      </c>
      <c r="BJ187" s="12" t="s">
        <v>78</v>
      </c>
      <c r="BK187" s="132">
        <f>ROUND(I187*H187,2)</f>
        <v>0</v>
      </c>
      <c r="BL187" s="12" t="s">
        <v>139</v>
      </c>
      <c r="BM187" s="12" t="s">
        <v>350</v>
      </c>
    </row>
    <row r="188" spans="2:65" s="1" customFormat="1" ht="29.25">
      <c r="B188" s="26"/>
      <c r="D188" s="133" t="s">
        <v>142</v>
      </c>
      <c r="F188" s="134" t="s">
        <v>351</v>
      </c>
      <c r="I188" s="88"/>
      <c r="L188" s="26"/>
      <c r="M188" s="135"/>
      <c r="N188" s="45"/>
      <c r="O188" s="45"/>
      <c r="P188" s="45"/>
      <c r="Q188" s="45"/>
      <c r="R188" s="45"/>
      <c r="S188" s="45"/>
      <c r="T188" s="46"/>
      <c r="AT188" s="12" t="s">
        <v>142</v>
      </c>
      <c r="AU188" s="12" t="s">
        <v>71</v>
      </c>
    </row>
    <row r="189" spans="2:65" s="1" customFormat="1" ht="16.5" customHeight="1">
      <c r="B189" s="120"/>
      <c r="C189" s="121" t="s">
        <v>352</v>
      </c>
      <c r="D189" s="121" t="s">
        <v>134</v>
      </c>
      <c r="E189" s="122" t="s">
        <v>353</v>
      </c>
      <c r="F189" s="123" t="s">
        <v>354</v>
      </c>
      <c r="G189" s="124" t="s">
        <v>171</v>
      </c>
      <c r="H189" s="125">
        <v>2717.4</v>
      </c>
      <c r="I189" s="126"/>
      <c r="J189" s="127">
        <f>ROUND(I189*H189,2)</f>
        <v>0</v>
      </c>
      <c r="K189" s="123" t="s">
        <v>138</v>
      </c>
      <c r="L189" s="26"/>
      <c r="M189" s="128" t="s">
        <v>1</v>
      </c>
      <c r="N189" s="129" t="s">
        <v>42</v>
      </c>
      <c r="O189" s="45"/>
      <c r="P189" s="130">
        <f>O189*H189</f>
        <v>0</v>
      </c>
      <c r="Q189" s="130">
        <v>0</v>
      </c>
      <c r="R189" s="130">
        <f>Q189*H189</f>
        <v>0</v>
      </c>
      <c r="S189" s="130">
        <v>0</v>
      </c>
      <c r="T189" s="131">
        <f>S189*H189</f>
        <v>0</v>
      </c>
      <c r="AR189" s="12" t="s">
        <v>214</v>
      </c>
      <c r="AT189" s="12" t="s">
        <v>134</v>
      </c>
      <c r="AU189" s="12" t="s">
        <v>71</v>
      </c>
      <c r="AY189" s="12" t="s">
        <v>140</v>
      </c>
      <c r="BE189" s="132">
        <f>IF(N189="základní",J189,0)</f>
        <v>0</v>
      </c>
      <c r="BF189" s="132">
        <f>IF(N189="snížená",J189,0)</f>
        <v>0</v>
      </c>
      <c r="BG189" s="132">
        <f>IF(N189="zákl. přenesená",J189,0)</f>
        <v>0</v>
      </c>
      <c r="BH189" s="132">
        <f>IF(N189="sníž. přenesená",J189,0)</f>
        <v>0</v>
      </c>
      <c r="BI189" s="132">
        <f>IF(N189="nulová",J189,0)</f>
        <v>0</v>
      </c>
      <c r="BJ189" s="12" t="s">
        <v>78</v>
      </c>
      <c r="BK189" s="132">
        <f>ROUND(I189*H189,2)</f>
        <v>0</v>
      </c>
      <c r="BL189" s="12" t="s">
        <v>214</v>
      </c>
      <c r="BM189" s="12" t="s">
        <v>355</v>
      </c>
    </row>
    <row r="190" spans="2:65" s="1" customFormat="1" ht="58.5">
      <c r="B190" s="26"/>
      <c r="D190" s="133" t="s">
        <v>142</v>
      </c>
      <c r="F190" s="134" t="s">
        <v>356</v>
      </c>
      <c r="I190" s="88"/>
      <c r="L190" s="26"/>
      <c r="M190" s="135"/>
      <c r="N190" s="45"/>
      <c r="O190" s="45"/>
      <c r="P190" s="45"/>
      <c r="Q190" s="45"/>
      <c r="R190" s="45"/>
      <c r="S190" s="45"/>
      <c r="T190" s="46"/>
      <c r="AT190" s="12" t="s">
        <v>142</v>
      </c>
      <c r="AU190" s="12" t="s">
        <v>71</v>
      </c>
    </row>
    <row r="191" spans="2:65" s="9" customFormat="1" ht="11.25">
      <c r="B191" s="136"/>
      <c r="D191" s="133" t="s">
        <v>144</v>
      </c>
      <c r="E191" s="137" t="s">
        <v>1</v>
      </c>
      <c r="F191" s="138" t="s">
        <v>357</v>
      </c>
      <c r="H191" s="139">
        <v>2717.4</v>
      </c>
      <c r="I191" s="140"/>
      <c r="L191" s="136"/>
      <c r="M191" s="141"/>
      <c r="N191" s="142"/>
      <c r="O191" s="142"/>
      <c r="P191" s="142"/>
      <c r="Q191" s="142"/>
      <c r="R191" s="142"/>
      <c r="S191" s="142"/>
      <c r="T191" s="143"/>
      <c r="AT191" s="137" t="s">
        <v>144</v>
      </c>
      <c r="AU191" s="137" t="s">
        <v>71</v>
      </c>
      <c r="AV191" s="9" t="s">
        <v>80</v>
      </c>
      <c r="AW191" s="9" t="s">
        <v>32</v>
      </c>
      <c r="AX191" s="9" t="s">
        <v>78</v>
      </c>
      <c r="AY191" s="137" t="s">
        <v>140</v>
      </c>
    </row>
    <row r="192" spans="2:65" s="1" customFormat="1" ht="16.5" customHeight="1">
      <c r="B192" s="120"/>
      <c r="C192" s="121" t="s">
        <v>358</v>
      </c>
      <c r="D192" s="121" t="s">
        <v>134</v>
      </c>
      <c r="E192" s="122" t="s">
        <v>359</v>
      </c>
      <c r="F192" s="123" t="s">
        <v>360</v>
      </c>
      <c r="G192" s="124" t="s">
        <v>171</v>
      </c>
      <c r="H192" s="125">
        <v>254.9</v>
      </c>
      <c r="I192" s="126"/>
      <c r="J192" s="127">
        <f>ROUND(I192*H192,2)</f>
        <v>0</v>
      </c>
      <c r="K192" s="123" t="s">
        <v>138</v>
      </c>
      <c r="L192" s="26"/>
      <c r="M192" s="128" t="s">
        <v>1</v>
      </c>
      <c r="N192" s="129" t="s">
        <v>42</v>
      </c>
      <c r="O192" s="45"/>
      <c r="P192" s="130">
        <f>O192*H192</f>
        <v>0</v>
      </c>
      <c r="Q192" s="130">
        <v>0</v>
      </c>
      <c r="R192" s="130">
        <f>Q192*H192</f>
        <v>0</v>
      </c>
      <c r="S192" s="130">
        <v>0</v>
      </c>
      <c r="T192" s="131">
        <f>S192*H192</f>
        <v>0</v>
      </c>
      <c r="AR192" s="12" t="s">
        <v>214</v>
      </c>
      <c r="AT192" s="12" t="s">
        <v>134</v>
      </c>
      <c r="AU192" s="12" t="s">
        <v>71</v>
      </c>
      <c r="AY192" s="12" t="s">
        <v>140</v>
      </c>
      <c r="BE192" s="132">
        <f>IF(N192="základní",J192,0)</f>
        <v>0</v>
      </c>
      <c r="BF192" s="132">
        <f>IF(N192="snížená",J192,0)</f>
        <v>0</v>
      </c>
      <c r="BG192" s="132">
        <f>IF(N192="zákl. přenesená",J192,0)</f>
        <v>0</v>
      </c>
      <c r="BH192" s="132">
        <f>IF(N192="sníž. přenesená",J192,0)</f>
        <v>0</v>
      </c>
      <c r="BI192" s="132">
        <f>IF(N192="nulová",J192,0)</f>
        <v>0</v>
      </c>
      <c r="BJ192" s="12" t="s">
        <v>78</v>
      </c>
      <c r="BK192" s="132">
        <f>ROUND(I192*H192,2)</f>
        <v>0</v>
      </c>
      <c r="BL192" s="12" t="s">
        <v>214</v>
      </c>
      <c r="BM192" s="12" t="s">
        <v>361</v>
      </c>
    </row>
    <row r="193" spans="2:65" s="1" customFormat="1" ht="58.5">
      <c r="B193" s="26"/>
      <c r="D193" s="133" t="s">
        <v>142</v>
      </c>
      <c r="F193" s="134" t="s">
        <v>362</v>
      </c>
      <c r="I193" s="88"/>
      <c r="L193" s="26"/>
      <c r="M193" s="135"/>
      <c r="N193" s="45"/>
      <c r="O193" s="45"/>
      <c r="P193" s="45"/>
      <c r="Q193" s="45"/>
      <c r="R193" s="45"/>
      <c r="S193" s="45"/>
      <c r="T193" s="46"/>
      <c r="AT193" s="12" t="s">
        <v>142</v>
      </c>
      <c r="AU193" s="12" t="s">
        <v>71</v>
      </c>
    </row>
    <row r="194" spans="2:65" s="9" customFormat="1" ht="11.25">
      <c r="B194" s="136"/>
      <c r="D194" s="133" t="s">
        <v>144</v>
      </c>
      <c r="E194" s="137" t="s">
        <v>1</v>
      </c>
      <c r="F194" s="138" t="s">
        <v>363</v>
      </c>
      <c r="H194" s="139">
        <v>254.9</v>
      </c>
      <c r="I194" s="140"/>
      <c r="L194" s="136"/>
      <c r="M194" s="141"/>
      <c r="N194" s="142"/>
      <c r="O194" s="142"/>
      <c r="P194" s="142"/>
      <c r="Q194" s="142"/>
      <c r="R194" s="142"/>
      <c r="S194" s="142"/>
      <c r="T194" s="143"/>
      <c r="AT194" s="137" t="s">
        <v>144</v>
      </c>
      <c r="AU194" s="137" t="s">
        <v>71</v>
      </c>
      <c r="AV194" s="9" t="s">
        <v>80</v>
      </c>
      <c r="AW194" s="9" t="s">
        <v>32</v>
      </c>
      <c r="AX194" s="9" t="s">
        <v>78</v>
      </c>
      <c r="AY194" s="137" t="s">
        <v>140</v>
      </c>
    </row>
    <row r="195" spans="2:65" s="1" customFormat="1" ht="16.5" customHeight="1">
      <c r="B195" s="120"/>
      <c r="C195" s="121" t="s">
        <v>364</v>
      </c>
      <c r="D195" s="121" t="s">
        <v>134</v>
      </c>
      <c r="E195" s="122" t="s">
        <v>353</v>
      </c>
      <c r="F195" s="123" t="s">
        <v>354</v>
      </c>
      <c r="G195" s="124" t="s">
        <v>171</v>
      </c>
      <c r="H195" s="125">
        <v>2448.7269999999999</v>
      </c>
      <c r="I195" s="126"/>
      <c r="J195" s="127">
        <f>ROUND(I195*H195,2)</f>
        <v>0</v>
      </c>
      <c r="K195" s="123" t="s">
        <v>138</v>
      </c>
      <c r="L195" s="26"/>
      <c r="M195" s="128" t="s">
        <v>1</v>
      </c>
      <c r="N195" s="129" t="s">
        <v>42</v>
      </c>
      <c r="O195" s="45"/>
      <c r="P195" s="130">
        <f>O195*H195</f>
        <v>0</v>
      </c>
      <c r="Q195" s="130">
        <v>0</v>
      </c>
      <c r="R195" s="130">
        <f>Q195*H195</f>
        <v>0</v>
      </c>
      <c r="S195" s="130">
        <v>0</v>
      </c>
      <c r="T195" s="131">
        <f>S195*H195</f>
        <v>0</v>
      </c>
      <c r="AR195" s="12" t="s">
        <v>214</v>
      </c>
      <c r="AT195" s="12" t="s">
        <v>134</v>
      </c>
      <c r="AU195" s="12" t="s">
        <v>71</v>
      </c>
      <c r="AY195" s="12" t="s">
        <v>140</v>
      </c>
      <c r="BE195" s="132">
        <f>IF(N195="základní",J195,0)</f>
        <v>0</v>
      </c>
      <c r="BF195" s="132">
        <f>IF(N195="snížená",J195,0)</f>
        <v>0</v>
      </c>
      <c r="BG195" s="132">
        <f>IF(N195="zákl. přenesená",J195,0)</f>
        <v>0</v>
      </c>
      <c r="BH195" s="132">
        <f>IF(N195="sníž. přenesená",J195,0)</f>
        <v>0</v>
      </c>
      <c r="BI195" s="132">
        <f>IF(N195="nulová",J195,0)</f>
        <v>0</v>
      </c>
      <c r="BJ195" s="12" t="s">
        <v>78</v>
      </c>
      <c r="BK195" s="132">
        <f>ROUND(I195*H195,2)</f>
        <v>0</v>
      </c>
      <c r="BL195" s="12" t="s">
        <v>214</v>
      </c>
      <c r="BM195" s="12" t="s">
        <v>365</v>
      </c>
    </row>
    <row r="196" spans="2:65" s="1" customFormat="1" ht="58.5">
      <c r="B196" s="26"/>
      <c r="D196" s="133" t="s">
        <v>142</v>
      </c>
      <c r="F196" s="134" t="s">
        <v>356</v>
      </c>
      <c r="I196" s="88"/>
      <c r="L196" s="26"/>
      <c r="M196" s="135"/>
      <c r="N196" s="45"/>
      <c r="O196" s="45"/>
      <c r="P196" s="45"/>
      <c r="Q196" s="45"/>
      <c r="R196" s="45"/>
      <c r="S196" s="45"/>
      <c r="T196" s="46"/>
      <c r="AT196" s="12" t="s">
        <v>142</v>
      </c>
      <c r="AU196" s="12" t="s">
        <v>71</v>
      </c>
    </row>
    <row r="197" spans="2:65" s="9" customFormat="1" ht="11.25">
      <c r="B197" s="136"/>
      <c r="D197" s="133" t="s">
        <v>144</v>
      </c>
      <c r="E197" s="137" t="s">
        <v>1</v>
      </c>
      <c r="F197" s="138" t="s">
        <v>366</v>
      </c>
      <c r="H197" s="139">
        <v>2448.7269999999999</v>
      </c>
      <c r="I197" s="140"/>
      <c r="L197" s="136"/>
      <c r="M197" s="141"/>
      <c r="N197" s="142"/>
      <c r="O197" s="142"/>
      <c r="P197" s="142"/>
      <c r="Q197" s="142"/>
      <c r="R197" s="142"/>
      <c r="S197" s="142"/>
      <c r="T197" s="143"/>
      <c r="AT197" s="137" t="s">
        <v>144</v>
      </c>
      <c r="AU197" s="137" t="s">
        <v>71</v>
      </c>
      <c r="AV197" s="9" t="s">
        <v>80</v>
      </c>
      <c r="AW197" s="9" t="s">
        <v>32</v>
      </c>
      <c r="AX197" s="9" t="s">
        <v>78</v>
      </c>
      <c r="AY197" s="137" t="s">
        <v>140</v>
      </c>
    </row>
    <row r="198" spans="2:65" s="1" customFormat="1" ht="22.5" customHeight="1">
      <c r="B198" s="120"/>
      <c r="C198" s="121" t="s">
        <v>367</v>
      </c>
      <c r="D198" s="121" t="s">
        <v>134</v>
      </c>
      <c r="E198" s="122" t="s">
        <v>368</v>
      </c>
      <c r="F198" s="123" t="s">
        <v>369</v>
      </c>
      <c r="G198" s="124" t="s">
        <v>171</v>
      </c>
      <c r="H198" s="125">
        <v>14.983000000000001</v>
      </c>
      <c r="I198" s="126"/>
      <c r="J198" s="127">
        <f>ROUND(I198*H198,2)</f>
        <v>0</v>
      </c>
      <c r="K198" s="123" t="s">
        <v>138</v>
      </c>
      <c r="L198" s="26"/>
      <c r="M198" s="128" t="s">
        <v>1</v>
      </c>
      <c r="N198" s="129" t="s">
        <v>42</v>
      </c>
      <c r="O198" s="45"/>
      <c r="P198" s="130">
        <f>O198*H198</f>
        <v>0</v>
      </c>
      <c r="Q198" s="130">
        <v>0</v>
      </c>
      <c r="R198" s="130">
        <f>Q198*H198</f>
        <v>0</v>
      </c>
      <c r="S198" s="130">
        <v>0</v>
      </c>
      <c r="T198" s="131">
        <f>S198*H198</f>
        <v>0</v>
      </c>
      <c r="AR198" s="12" t="s">
        <v>214</v>
      </c>
      <c r="AT198" s="12" t="s">
        <v>134</v>
      </c>
      <c r="AU198" s="12" t="s">
        <v>71</v>
      </c>
      <c r="AY198" s="12" t="s">
        <v>140</v>
      </c>
      <c r="BE198" s="132">
        <f>IF(N198="základní",J198,0)</f>
        <v>0</v>
      </c>
      <c r="BF198" s="132">
        <f>IF(N198="snížená",J198,0)</f>
        <v>0</v>
      </c>
      <c r="BG198" s="132">
        <f>IF(N198="zákl. přenesená",J198,0)</f>
        <v>0</v>
      </c>
      <c r="BH198" s="132">
        <f>IF(N198="sníž. přenesená",J198,0)</f>
        <v>0</v>
      </c>
      <c r="BI198" s="132">
        <f>IF(N198="nulová",J198,0)</f>
        <v>0</v>
      </c>
      <c r="BJ198" s="12" t="s">
        <v>78</v>
      </c>
      <c r="BK198" s="132">
        <f>ROUND(I198*H198,2)</f>
        <v>0</v>
      </c>
      <c r="BL198" s="12" t="s">
        <v>214</v>
      </c>
      <c r="BM198" s="12" t="s">
        <v>370</v>
      </c>
    </row>
    <row r="199" spans="2:65" s="1" customFormat="1" ht="58.5">
      <c r="B199" s="26"/>
      <c r="D199" s="133" t="s">
        <v>142</v>
      </c>
      <c r="F199" s="134" t="s">
        <v>371</v>
      </c>
      <c r="I199" s="88"/>
      <c r="L199" s="26"/>
      <c r="M199" s="135"/>
      <c r="N199" s="45"/>
      <c r="O199" s="45"/>
      <c r="P199" s="45"/>
      <c r="Q199" s="45"/>
      <c r="R199" s="45"/>
      <c r="S199" s="45"/>
      <c r="T199" s="46"/>
      <c r="AT199" s="12" t="s">
        <v>142</v>
      </c>
      <c r="AU199" s="12" t="s">
        <v>71</v>
      </c>
    </row>
    <row r="200" spans="2:65" s="9" customFormat="1" ht="11.25">
      <c r="B200" s="136"/>
      <c r="D200" s="133" t="s">
        <v>144</v>
      </c>
      <c r="E200" s="137" t="s">
        <v>1</v>
      </c>
      <c r="F200" s="138" t="s">
        <v>372</v>
      </c>
      <c r="H200" s="139">
        <v>14.983000000000001</v>
      </c>
      <c r="I200" s="140"/>
      <c r="L200" s="136"/>
      <c r="M200" s="141"/>
      <c r="N200" s="142"/>
      <c r="O200" s="142"/>
      <c r="P200" s="142"/>
      <c r="Q200" s="142"/>
      <c r="R200" s="142"/>
      <c r="S200" s="142"/>
      <c r="T200" s="143"/>
      <c r="AT200" s="137" t="s">
        <v>144</v>
      </c>
      <c r="AU200" s="137" t="s">
        <v>71</v>
      </c>
      <c r="AV200" s="9" t="s">
        <v>80</v>
      </c>
      <c r="AW200" s="9" t="s">
        <v>32</v>
      </c>
      <c r="AX200" s="9" t="s">
        <v>78</v>
      </c>
      <c r="AY200" s="137" t="s">
        <v>140</v>
      </c>
    </row>
    <row r="201" spans="2:65" s="1" customFormat="1" ht="16.5" customHeight="1">
      <c r="B201" s="120"/>
      <c r="C201" s="121" t="s">
        <v>373</v>
      </c>
      <c r="D201" s="121" t="s">
        <v>134</v>
      </c>
      <c r="E201" s="122" t="s">
        <v>353</v>
      </c>
      <c r="F201" s="123" t="s">
        <v>354</v>
      </c>
      <c r="G201" s="124" t="s">
        <v>171</v>
      </c>
      <c r="H201" s="125">
        <v>5.28</v>
      </c>
      <c r="I201" s="126"/>
      <c r="J201" s="127">
        <f>ROUND(I201*H201,2)</f>
        <v>0</v>
      </c>
      <c r="K201" s="123" t="s">
        <v>138</v>
      </c>
      <c r="L201" s="26"/>
      <c r="M201" s="128" t="s">
        <v>1</v>
      </c>
      <c r="N201" s="129" t="s">
        <v>42</v>
      </c>
      <c r="O201" s="45"/>
      <c r="P201" s="130">
        <f>O201*H201</f>
        <v>0</v>
      </c>
      <c r="Q201" s="130">
        <v>0</v>
      </c>
      <c r="R201" s="130">
        <f>Q201*H201</f>
        <v>0</v>
      </c>
      <c r="S201" s="130">
        <v>0</v>
      </c>
      <c r="T201" s="131">
        <f>S201*H201</f>
        <v>0</v>
      </c>
      <c r="AR201" s="12" t="s">
        <v>214</v>
      </c>
      <c r="AT201" s="12" t="s">
        <v>134</v>
      </c>
      <c r="AU201" s="12" t="s">
        <v>71</v>
      </c>
      <c r="AY201" s="12" t="s">
        <v>140</v>
      </c>
      <c r="BE201" s="132">
        <f>IF(N201="základní",J201,0)</f>
        <v>0</v>
      </c>
      <c r="BF201" s="132">
        <f>IF(N201="snížená",J201,0)</f>
        <v>0</v>
      </c>
      <c r="BG201" s="132">
        <f>IF(N201="zákl. přenesená",J201,0)</f>
        <v>0</v>
      </c>
      <c r="BH201" s="132">
        <f>IF(N201="sníž. přenesená",J201,0)</f>
        <v>0</v>
      </c>
      <c r="BI201" s="132">
        <f>IF(N201="nulová",J201,0)</f>
        <v>0</v>
      </c>
      <c r="BJ201" s="12" t="s">
        <v>78</v>
      </c>
      <c r="BK201" s="132">
        <f>ROUND(I201*H201,2)</f>
        <v>0</v>
      </c>
      <c r="BL201" s="12" t="s">
        <v>214</v>
      </c>
      <c r="BM201" s="12" t="s">
        <v>374</v>
      </c>
    </row>
    <row r="202" spans="2:65" s="1" customFormat="1" ht="58.5">
      <c r="B202" s="26"/>
      <c r="D202" s="133" t="s">
        <v>142</v>
      </c>
      <c r="F202" s="134" t="s">
        <v>356</v>
      </c>
      <c r="I202" s="88"/>
      <c r="L202" s="26"/>
      <c r="M202" s="135"/>
      <c r="N202" s="45"/>
      <c r="O202" s="45"/>
      <c r="P202" s="45"/>
      <c r="Q202" s="45"/>
      <c r="R202" s="45"/>
      <c r="S202" s="45"/>
      <c r="T202" s="46"/>
      <c r="AT202" s="12" t="s">
        <v>142</v>
      </c>
      <c r="AU202" s="12" t="s">
        <v>71</v>
      </c>
    </row>
    <row r="203" spans="2:65" s="9" customFormat="1" ht="11.25">
      <c r="B203" s="136"/>
      <c r="D203" s="133" t="s">
        <v>144</v>
      </c>
      <c r="E203" s="137" t="s">
        <v>1</v>
      </c>
      <c r="F203" s="138" t="s">
        <v>375</v>
      </c>
      <c r="H203" s="139">
        <v>5.28</v>
      </c>
      <c r="I203" s="140"/>
      <c r="L203" s="136"/>
      <c r="M203" s="163"/>
      <c r="N203" s="164"/>
      <c r="O203" s="164"/>
      <c r="P203" s="164"/>
      <c r="Q203" s="164"/>
      <c r="R203" s="164"/>
      <c r="S203" s="164"/>
      <c r="T203" s="165"/>
      <c r="AT203" s="137" t="s">
        <v>144</v>
      </c>
      <c r="AU203" s="137" t="s">
        <v>71</v>
      </c>
      <c r="AV203" s="9" t="s">
        <v>80</v>
      </c>
      <c r="AW203" s="9" t="s">
        <v>32</v>
      </c>
      <c r="AX203" s="9" t="s">
        <v>78</v>
      </c>
      <c r="AY203" s="137" t="s">
        <v>140</v>
      </c>
    </row>
    <row r="204" spans="2:65" s="1" customFormat="1" ht="6.95" customHeight="1">
      <c r="B204" s="35"/>
      <c r="C204" s="36"/>
      <c r="D204" s="36"/>
      <c r="E204" s="36"/>
      <c r="F204" s="36"/>
      <c r="G204" s="36"/>
      <c r="H204" s="36"/>
      <c r="I204" s="104"/>
      <c r="J204" s="36"/>
      <c r="K204" s="36"/>
      <c r="L204" s="26"/>
    </row>
  </sheetData>
  <autoFilter ref="C84:K203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3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0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2" t="s">
        <v>88</v>
      </c>
    </row>
    <row r="3" spans="2:46" ht="6.95" customHeight="1">
      <c r="B3" s="13"/>
      <c r="C3" s="14"/>
      <c r="D3" s="14"/>
      <c r="E3" s="14"/>
      <c r="F3" s="14"/>
      <c r="G3" s="14"/>
      <c r="H3" s="14"/>
      <c r="I3" s="87"/>
      <c r="J3" s="14"/>
      <c r="K3" s="14"/>
      <c r="L3" s="15"/>
      <c r="AT3" s="12" t="s">
        <v>80</v>
      </c>
    </row>
    <row r="4" spans="2:46" ht="24.95" customHeight="1">
      <c r="B4" s="15"/>
      <c r="D4" s="16" t="s">
        <v>111</v>
      </c>
      <c r="L4" s="15"/>
      <c r="M4" s="17" t="s">
        <v>10</v>
      </c>
      <c r="AT4" s="12" t="s">
        <v>3</v>
      </c>
    </row>
    <row r="5" spans="2:46" ht="6.95" customHeight="1">
      <c r="B5" s="15"/>
      <c r="L5" s="15"/>
    </row>
    <row r="6" spans="2:46" ht="12" customHeight="1">
      <c r="B6" s="15"/>
      <c r="D6" s="21" t="s">
        <v>16</v>
      </c>
      <c r="L6" s="15"/>
    </row>
    <row r="7" spans="2:46" ht="16.5" customHeight="1">
      <c r="B7" s="15"/>
      <c r="E7" s="212" t="str">
        <f>'Rekapitulace stavby'!K6</f>
        <v>Opravné práce na trati Staňkov - Poběžovice</v>
      </c>
      <c r="F7" s="213"/>
      <c r="G7" s="213"/>
      <c r="H7" s="213"/>
      <c r="L7" s="15"/>
    </row>
    <row r="8" spans="2:46" ht="12" customHeight="1">
      <c r="B8" s="15"/>
      <c r="D8" s="21" t="s">
        <v>112</v>
      </c>
      <c r="L8" s="15"/>
    </row>
    <row r="9" spans="2:46" s="1" customFormat="1" ht="16.5" customHeight="1">
      <c r="B9" s="26"/>
      <c r="E9" s="212" t="s">
        <v>113</v>
      </c>
      <c r="F9" s="187"/>
      <c r="G9" s="187"/>
      <c r="H9" s="187"/>
      <c r="I9" s="88"/>
      <c r="L9" s="26"/>
    </row>
    <row r="10" spans="2:46" s="1" customFormat="1" ht="12" customHeight="1">
      <c r="B10" s="26"/>
      <c r="D10" s="21" t="s">
        <v>114</v>
      </c>
      <c r="I10" s="88"/>
      <c r="L10" s="26"/>
    </row>
    <row r="11" spans="2:46" s="1" customFormat="1" ht="36.950000000000003" customHeight="1">
      <c r="B11" s="26"/>
      <c r="E11" s="188" t="s">
        <v>376</v>
      </c>
      <c r="F11" s="187"/>
      <c r="G11" s="187"/>
      <c r="H11" s="187"/>
      <c r="I11" s="88"/>
      <c r="L11" s="26"/>
    </row>
    <row r="12" spans="2:46" s="1" customFormat="1" ht="11.25">
      <c r="B12" s="26"/>
      <c r="I12" s="88"/>
      <c r="L12" s="26"/>
    </row>
    <row r="13" spans="2:46" s="1" customFormat="1" ht="12" customHeight="1">
      <c r="B13" s="26"/>
      <c r="D13" s="21" t="s">
        <v>18</v>
      </c>
      <c r="F13" s="12" t="s">
        <v>1</v>
      </c>
      <c r="I13" s="89" t="s">
        <v>19</v>
      </c>
      <c r="J13" s="12" t="s">
        <v>1</v>
      </c>
      <c r="L13" s="26"/>
    </row>
    <row r="14" spans="2:46" s="1" customFormat="1" ht="12" customHeight="1">
      <c r="B14" s="26"/>
      <c r="D14" s="21" t="s">
        <v>20</v>
      </c>
      <c r="F14" s="12" t="s">
        <v>21</v>
      </c>
      <c r="I14" s="89" t="s">
        <v>22</v>
      </c>
      <c r="J14" s="42" t="str">
        <f>'Rekapitulace stavby'!AN8</f>
        <v>14. 3. 2019</v>
      </c>
      <c r="L14" s="26"/>
    </row>
    <row r="15" spans="2:46" s="1" customFormat="1" ht="10.9" customHeight="1">
      <c r="B15" s="26"/>
      <c r="I15" s="88"/>
      <c r="L15" s="26"/>
    </row>
    <row r="16" spans="2:46" s="1" customFormat="1" ht="12" customHeight="1">
      <c r="B16" s="26"/>
      <c r="D16" s="21" t="s">
        <v>24</v>
      </c>
      <c r="I16" s="89" t="s">
        <v>25</v>
      </c>
      <c r="J16" s="12" t="s">
        <v>1</v>
      </c>
      <c r="L16" s="26"/>
    </row>
    <row r="17" spans="2:12" s="1" customFormat="1" ht="18" customHeight="1">
      <c r="B17" s="26"/>
      <c r="E17" s="12" t="s">
        <v>26</v>
      </c>
      <c r="I17" s="89" t="s">
        <v>27</v>
      </c>
      <c r="J17" s="12" t="s">
        <v>1</v>
      </c>
      <c r="L17" s="26"/>
    </row>
    <row r="18" spans="2:12" s="1" customFormat="1" ht="6.95" customHeight="1">
      <c r="B18" s="26"/>
      <c r="I18" s="88"/>
      <c r="L18" s="26"/>
    </row>
    <row r="19" spans="2:12" s="1" customFormat="1" ht="12" customHeight="1">
      <c r="B19" s="26"/>
      <c r="D19" s="21" t="s">
        <v>28</v>
      </c>
      <c r="I19" s="89" t="s">
        <v>25</v>
      </c>
      <c r="J19" s="22" t="str">
        <f>'Rekapitulace stavby'!AN13</f>
        <v>Vyplň údaj</v>
      </c>
      <c r="L19" s="26"/>
    </row>
    <row r="20" spans="2:12" s="1" customFormat="1" ht="18" customHeight="1">
      <c r="B20" s="26"/>
      <c r="E20" s="214" t="str">
        <f>'Rekapitulace stavby'!E14</f>
        <v>Vyplň údaj</v>
      </c>
      <c r="F20" s="191"/>
      <c r="G20" s="191"/>
      <c r="H20" s="191"/>
      <c r="I20" s="89" t="s">
        <v>27</v>
      </c>
      <c r="J20" s="22" t="str">
        <f>'Rekapitulace stavby'!AN14</f>
        <v>Vyplň údaj</v>
      </c>
      <c r="L20" s="26"/>
    </row>
    <row r="21" spans="2:12" s="1" customFormat="1" ht="6.95" customHeight="1">
      <c r="B21" s="26"/>
      <c r="I21" s="88"/>
      <c r="L21" s="26"/>
    </row>
    <row r="22" spans="2:12" s="1" customFormat="1" ht="12" customHeight="1">
      <c r="B22" s="26"/>
      <c r="D22" s="21" t="s">
        <v>30</v>
      </c>
      <c r="I22" s="89" t="s">
        <v>25</v>
      </c>
      <c r="J22" s="12" t="str">
        <f>IF('Rekapitulace stavby'!AN16="","",'Rekapitulace stavby'!AN16)</f>
        <v/>
      </c>
      <c r="L22" s="26"/>
    </row>
    <row r="23" spans="2:12" s="1" customFormat="1" ht="18" customHeight="1">
      <c r="B23" s="26"/>
      <c r="E23" s="12" t="str">
        <f>IF('Rekapitulace stavby'!E17="","",'Rekapitulace stavby'!E17)</f>
        <v xml:space="preserve"> </v>
      </c>
      <c r="I23" s="89" t="s">
        <v>27</v>
      </c>
      <c r="J23" s="12" t="str">
        <f>IF('Rekapitulace stavby'!AN17="","",'Rekapitulace stavby'!AN17)</f>
        <v/>
      </c>
      <c r="L23" s="26"/>
    </row>
    <row r="24" spans="2:12" s="1" customFormat="1" ht="6.95" customHeight="1">
      <c r="B24" s="26"/>
      <c r="I24" s="88"/>
      <c r="L24" s="26"/>
    </row>
    <row r="25" spans="2:12" s="1" customFormat="1" ht="12" customHeight="1">
      <c r="B25" s="26"/>
      <c r="D25" s="21" t="s">
        <v>33</v>
      </c>
      <c r="I25" s="89" t="s">
        <v>25</v>
      </c>
      <c r="J25" s="12" t="s">
        <v>1</v>
      </c>
      <c r="L25" s="26"/>
    </row>
    <row r="26" spans="2:12" s="1" customFormat="1" ht="18" customHeight="1">
      <c r="B26" s="26"/>
      <c r="E26" s="12" t="s">
        <v>34</v>
      </c>
      <c r="I26" s="89" t="s">
        <v>27</v>
      </c>
      <c r="J26" s="12" t="s">
        <v>1</v>
      </c>
      <c r="L26" s="26"/>
    </row>
    <row r="27" spans="2:12" s="1" customFormat="1" ht="6.95" customHeight="1">
      <c r="B27" s="26"/>
      <c r="I27" s="88"/>
      <c r="L27" s="26"/>
    </row>
    <row r="28" spans="2:12" s="1" customFormat="1" ht="12" customHeight="1">
      <c r="B28" s="26"/>
      <c r="D28" s="21" t="s">
        <v>35</v>
      </c>
      <c r="I28" s="88"/>
      <c r="L28" s="26"/>
    </row>
    <row r="29" spans="2:12" s="7" customFormat="1" ht="16.5" customHeight="1">
      <c r="B29" s="90"/>
      <c r="E29" s="195" t="s">
        <v>1</v>
      </c>
      <c r="F29" s="195"/>
      <c r="G29" s="195"/>
      <c r="H29" s="195"/>
      <c r="I29" s="91"/>
      <c r="L29" s="90"/>
    </row>
    <row r="30" spans="2:12" s="1" customFormat="1" ht="6.95" customHeight="1">
      <c r="B30" s="26"/>
      <c r="I30" s="88"/>
      <c r="L30" s="26"/>
    </row>
    <row r="31" spans="2:12" s="1" customFormat="1" ht="6.95" customHeight="1">
      <c r="B31" s="26"/>
      <c r="D31" s="43"/>
      <c r="E31" s="43"/>
      <c r="F31" s="43"/>
      <c r="G31" s="43"/>
      <c r="H31" s="43"/>
      <c r="I31" s="92"/>
      <c r="J31" s="43"/>
      <c r="K31" s="43"/>
      <c r="L31" s="26"/>
    </row>
    <row r="32" spans="2:12" s="1" customFormat="1" ht="25.35" customHeight="1">
      <c r="B32" s="26"/>
      <c r="D32" s="93" t="s">
        <v>37</v>
      </c>
      <c r="I32" s="88"/>
      <c r="J32" s="56">
        <f>ROUND(J85, 2)</f>
        <v>0</v>
      </c>
      <c r="L32" s="26"/>
    </row>
    <row r="33" spans="2:12" s="1" customFormat="1" ht="6.95" customHeight="1">
      <c r="B33" s="26"/>
      <c r="D33" s="43"/>
      <c r="E33" s="43"/>
      <c r="F33" s="43"/>
      <c r="G33" s="43"/>
      <c r="H33" s="43"/>
      <c r="I33" s="92"/>
      <c r="J33" s="43"/>
      <c r="K33" s="43"/>
      <c r="L33" s="26"/>
    </row>
    <row r="34" spans="2:12" s="1" customFormat="1" ht="14.45" customHeight="1">
      <c r="B34" s="26"/>
      <c r="F34" s="29" t="s">
        <v>39</v>
      </c>
      <c r="I34" s="94" t="s">
        <v>38</v>
      </c>
      <c r="J34" s="29" t="s">
        <v>40</v>
      </c>
      <c r="L34" s="26"/>
    </row>
    <row r="35" spans="2:12" s="1" customFormat="1" ht="14.45" customHeight="1">
      <c r="B35" s="26"/>
      <c r="D35" s="21" t="s">
        <v>41</v>
      </c>
      <c r="E35" s="21" t="s">
        <v>42</v>
      </c>
      <c r="F35" s="95">
        <f>ROUND((SUM(BE85:BE152)),  2)</f>
        <v>0</v>
      </c>
      <c r="I35" s="96">
        <v>0.21</v>
      </c>
      <c r="J35" s="95">
        <f>ROUND(((SUM(BE85:BE152))*I35),  2)</f>
        <v>0</v>
      </c>
      <c r="L35" s="26"/>
    </row>
    <row r="36" spans="2:12" s="1" customFormat="1" ht="14.45" customHeight="1">
      <c r="B36" s="26"/>
      <c r="E36" s="21" t="s">
        <v>43</v>
      </c>
      <c r="F36" s="95">
        <f>ROUND((SUM(BF85:BF152)),  2)</f>
        <v>0</v>
      </c>
      <c r="I36" s="96">
        <v>0.15</v>
      </c>
      <c r="J36" s="95">
        <f>ROUND(((SUM(BF85:BF152))*I36),  2)</f>
        <v>0</v>
      </c>
      <c r="L36" s="26"/>
    </row>
    <row r="37" spans="2:12" s="1" customFormat="1" ht="14.45" hidden="1" customHeight="1">
      <c r="B37" s="26"/>
      <c r="E37" s="21" t="s">
        <v>44</v>
      </c>
      <c r="F37" s="95">
        <f>ROUND((SUM(BG85:BG152)),  2)</f>
        <v>0</v>
      </c>
      <c r="I37" s="96">
        <v>0.21</v>
      </c>
      <c r="J37" s="95">
        <f>0</f>
        <v>0</v>
      </c>
      <c r="L37" s="26"/>
    </row>
    <row r="38" spans="2:12" s="1" customFormat="1" ht="14.45" hidden="1" customHeight="1">
      <c r="B38" s="26"/>
      <c r="E38" s="21" t="s">
        <v>45</v>
      </c>
      <c r="F38" s="95">
        <f>ROUND((SUM(BH85:BH152)),  2)</f>
        <v>0</v>
      </c>
      <c r="I38" s="96">
        <v>0.15</v>
      </c>
      <c r="J38" s="95">
        <f>0</f>
        <v>0</v>
      </c>
      <c r="L38" s="26"/>
    </row>
    <row r="39" spans="2:12" s="1" customFormat="1" ht="14.45" hidden="1" customHeight="1">
      <c r="B39" s="26"/>
      <c r="E39" s="21" t="s">
        <v>46</v>
      </c>
      <c r="F39" s="95">
        <f>ROUND((SUM(BI85:BI152)),  2)</f>
        <v>0</v>
      </c>
      <c r="I39" s="96">
        <v>0</v>
      </c>
      <c r="J39" s="95">
        <f>0</f>
        <v>0</v>
      </c>
      <c r="L39" s="26"/>
    </row>
    <row r="40" spans="2:12" s="1" customFormat="1" ht="6.95" customHeight="1">
      <c r="B40" s="26"/>
      <c r="I40" s="88"/>
      <c r="L40" s="26"/>
    </row>
    <row r="41" spans="2:12" s="1" customFormat="1" ht="25.35" customHeight="1">
      <c r="B41" s="26"/>
      <c r="C41" s="97"/>
      <c r="D41" s="98" t="s">
        <v>47</v>
      </c>
      <c r="E41" s="47"/>
      <c r="F41" s="47"/>
      <c r="G41" s="99" t="s">
        <v>48</v>
      </c>
      <c r="H41" s="100" t="s">
        <v>49</v>
      </c>
      <c r="I41" s="101"/>
      <c r="J41" s="102">
        <f>SUM(J32:J39)</f>
        <v>0</v>
      </c>
      <c r="K41" s="103"/>
      <c r="L41" s="26"/>
    </row>
    <row r="42" spans="2:12" s="1" customFormat="1" ht="14.45" customHeight="1">
      <c r="B42" s="35"/>
      <c r="C42" s="36"/>
      <c r="D42" s="36"/>
      <c r="E42" s="36"/>
      <c r="F42" s="36"/>
      <c r="G42" s="36"/>
      <c r="H42" s="36"/>
      <c r="I42" s="104"/>
      <c r="J42" s="36"/>
      <c r="K42" s="36"/>
      <c r="L42" s="26"/>
    </row>
    <row r="46" spans="2:12" s="1" customFormat="1" ht="6.95" customHeight="1">
      <c r="B46" s="37"/>
      <c r="C46" s="38"/>
      <c r="D46" s="38"/>
      <c r="E46" s="38"/>
      <c r="F46" s="38"/>
      <c r="G46" s="38"/>
      <c r="H46" s="38"/>
      <c r="I46" s="105"/>
      <c r="J46" s="38"/>
      <c r="K46" s="38"/>
      <c r="L46" s="26"/>
    </row>
    <row r="47" spans="2:12" s="1" customFormat="1" ht="24.95" customHeight="1">
      <c r="B47" s="26"/>
      <c r="C47" s="16" t="s">
        <v>116</v>
      </c>
      <c r="I47" s="88"/>
      <c r="L47" s="26"/>
    </row>
    <row r="48" spans="2:12" s="1" customFormat="1" ht="6.95" customHeight="1">
      <c r="B48" s="26"/>
      <c r="I48" s="88"/>
      <c r="L48" s="26"/>
    </row>
    <row r="49" spans="2:47" s="1" customFormat="1" ht="12" customHeight="1">
      <c r="B49" s="26"/>
      <c r="C49" s="21" t="s">
        <v>16</v>
      </c>
      <c r="I49" s="88"/>
      <c r="L49" s="26"/>
    </row>
    <row r="50" spans="2:47" s="1" customFormat="1" ht="16.5" customHeight="1">
      <c r="B50" s="26"/>
      <c r="E50" s="212" t="str">
        <f>E7</f>
        <v>Opravné práce na trati Staňkov - Poběžovice</v>
      </c>
      <c r="F50" s="213"/>
      <c r="G50" s="213"/>
      <c r="H50" s="213"/>
      <c r="I50" s="88"/>
      <c r="L50" s="26"/>
    </row>
    <row r="51" spans="2:47" ht="12" customHeight="1">
      <c r="B51" s="15"/>
      <c r="C51" s="21" t="s">
        <v>112</v>
      </c>
      <c r="L51" s="15"/>
    </row>
    <row r="52" spans="2:47" s="1" customFormat="1" ht="16.5" customHeight="1">
      <c r="B52" s="26"/>
      <c r="E52" s="212" t="s">
        <v>113</v>
      </c>
      <c r="F52" s="187"/>
      <c r="G52" s="187"/>
      <c r="H52" s="187"/>
      <c r="I52" s="88"/>
      <c r="L52" s="26"/>
    </row>
    <row r="53" spans="2:47" s="1" customFormat="1" ht="12" customHeight="1">
      <c r="B53" s="26"/>
      <c r="C53" s="21" t="s">
        <v>114</v>
      </c>
      <c r="I53" s="88"/>
      <c r="L53" s="26"/>
    </row>
    <row r="54" spans="2:47" s="1" customFormat="1" ht="16.5" customHeight="1">
      <c r="B54" s="26"/>
      <c r="E54" s="188" t="str">
        <f>E11</f>
        <v xml:space="preserve">SO 1.2 - Výhybka č. 20 + kolej 2a </v>
      </c>
      <c r="F54" s="187"/>
      <c r="G54" s="187"/>
      <c r="H54" s="187"/>
      <c r="I54" s="88"/>
      <c r="L54" s="26"/>
    </row>
    <row r="55" spans="2:47" s="1" customFormat="1" ht="6.95" customHeight="1">
      <c r="B55" s="26"/>
      <c r="I55" s="88"/>
      <c r="L55" s="26"/>
    </row>
    <row r="56" spans="2:47" s="1" customFormat="1" ht="12" customHeight="1">
      <c r="B56" s="26"/>
      <c r="C56" s="21" t="s">
        <v>20</v>
      </c>
      <c r="F56" s="12" t="str">
        <f>F14</f>
        <v>TO Domažlice</v>
      </c>
      <c r="I56" s="89" t="s">
        <v>22</v>
      </c>
      <c r="J56" s="42" t="str">
        <f>IF(J14="","",J14)</f>
        <v>14. 3. 2019</v>
      </c>
      <c r="L56" s="26"/>
    </row>
    <row r="57" spans="2:47" s="1" customFormat="1" ht="6.95" customHeight="1">
      <c r="B57" s="26"/>
      <c r="I57" s="88"/>
      <c r="L57" s="26"/>
    </row>
    <row r="58" spans="2:47" s="1" customFormat="1" ht="13.7" customHeight="1">
      <c r="B58" s="26"/>
      <c r="C58" s="21" t="s">
        <v>24</v>
      </c>
      <c r="F58" s="12" t="str">
        <f>E17</f>
        <v>SŽDC s.o. - OŘ Plzeň</v>
      </c>
      <c r="I58" s="89" t="s">
        <v>30</v>
      </c>
      <c r="J58" s="24" t="str">
        <f>E23</f>
        <v xml:space="preserve"> </v>
      </c>
      <c r="L58" s="26"/>
    </row>
    <row r="59" spans="2:47" s="1" customFormat="1" ht="13.7" customHeight="1">
      <c r="B59" s="26"/>
      <c r="C59" s="21" t="s">
        <v>28</v>
      </c>
      <c r="F59" s="12" t="str">
        <f>IF(E20="","",E20)</f>
        <v>Vyplň údaj</v>
      </c>
      <c r="I59" s="89" t="s">
        <v>33</v>
      </c>
      <c r="J59" s="24" t="str">
        <f>E26</f>
        <v>Jung</v>
      </c>
      <c r="L59" s="26"/>
    </row>
    <row r="60" spans="2:47" s="1" customFormat="1" ht="10.35" customHeight="1">
      <c r="B60" s="26"/>
      <c r="I60" s="88"/>
      <c r="L60" s="26"/>
    </row>
    <row r="61" spans="2:47" s="1" customFormat="1" ht="29.25" customHeight="1">
      <c r="B61" s="26"/>
      <c r="C61" s="106" t="s">
        <v>117</v>
      </c>
      <c r="D61" s="97"/>
      <c r="E61" s="97"/>
      <c r="F61" s="97"/>
      <c r="G61" s="97"/>
      <c r="H61" s="97"/>
      <c r="I61" s="107"/>
      <c r="J61" s="108" t="s">
        <v>118</v>
      </c>
      <c r="K61" s="97"/>
      <c r="L61" s="26"/>
    </row>
    <row r="62" spans="2:47" s="1" customFormat="1" ht="10.35" customHeight="1">
      <c r="B62" s="26"/>
      <c r="I62" s="88"/>
      <c r="L62" s="26"/>
    </row>
    <row r="63" spans="2:47" s="1" customFormat="1" ht="22.9" customHeight="1">
      <c r="B63" s="26"/>
      <c r="C63" s="109" t="s">
        <v>119</v>
      </c>
      <c r="I63" s="88"/>
      <c r="J63" s="56">
        <f>J85</f>
        <v>0</v>
      </c>
      <c r="L63" s="26"/>
      <c r="AU63" s="12" t="s">
        <v>120</v>
      </c>
    </row>
    <row r="64" spans="2:47" s="1" customFormat="1" ht="21.75" customHeight="1">
      <c r="B64" s="26"/>
      <c r="I64" s="88"/>
      <c r="L64" s="26"/>
    </row>
    <row r="65" spans="2:12" s="1" customFormat="1" ht="6.95" customHeight="1">
      <c r="B65" s="35"/>
      <c r="C65" s="36"/>
      <c r="D65" s="36"/>
      <c r="E65" s="36"/>
      <c r="F65" s="36"/>
      <c r="G65" s="36"/>
      <c r="H65" s="36"/>
      <c r="I65" s="104"/>
      <c r="J65" s="36"/>
      <c r="K65" s="36"/>
      <c r="L65" s="26"/>
    </row>
    <row r="69" spans="2:12" s="1" customFormat="1" ht="6.95" customHeight="1">
      <c r="B69" s="37"/>
      <c r="C69" s="38"/>
      <c r="D69" s="38"/>
      <c r="E69" s="38"/>
      <c r="F69" s="38"/>
      <c r="G69" s="38"/>
      <c r="H69" s="38"/>
      <c r="I69" s="105"/>
      <c r="J69" s="38"/>
      <c r="K69" s="38"/>
      <c r="L69" s="26"/>
    </row>
    <row r="70" spans="2:12" s="1" customFormat="1" ht="24.95" customHeight="1">
      <c r="B70" s="26"/>
      <c r="C70" s="16" t="s">
        <v>121</v>
      </c>
      <c r="I70" s="88"/>
      <c r="L70" s="26"/>
    </row>
    <row r="71" spans="2:12" s="1" customFormat="1" ht="6.95" customHeight="1">
      <c r="B71" s="26"/>
      <c r="I71" s="88"/>
      <c r="L71" s="26"/>
    </row>
    <row r="72" spans="2:12" s="1" customFormat="1" ht="12" customHeight="1">
      <c r="B72" s="26"/>
      <c r="C72" s="21" t="s">
        <v>16</v>
      </c>
      <c r="I72" s="88"/>
      <c r="L72" s="26"/>
    </row>
    <row r="73" spans="2:12" s="1" customFormat="1" ht="16.5" customHeight="1">
      <c r="B73" s="26"/>
      <c r="E73" s="212" t="str">
        <f>E7</f>
        <v>Opravné práce na trati Staňkov - Poběžovice</v>
      </c>
      <c r="F73" s="213"/>
      <c r="G73" s="213"/>
      <c r="H73" s="213"/>
      <c r="I73" s="88"/>
      <c r="L73" s="26"/>
    </row>
    <row r="74" spans="2:12" ht="12" customHeight="1">
      <c r="B74" s="15"/>
      <c r="C74" s="21" t="s">
        <v>112</v>
      </c>
      <c r="L74" s="15"/>
    </row>
    <row r="75" spans="2:12" s="1" customFormat="1" ht="16.5" customHeight="1">
      <c r="B75" s="26"/>
      <c r="E75" s="212" t="s">
        <v>113</v>
      </c>
      <c r="F75" s="187"/>
      <c r="G75" s="187"/>
      <c r="H75" s="187"/>
      <c r="I75" s="88"/>
      <c r="L75" s="26"/>
    </row>
    <row r="76" spans="2:12" s="1" customFormat="1" ht="12" customHeight="1">
      <c r="B76" s="26"/>
      <c r="C76" s="21" t="s">
        <v>114</v>
      </c>
      <c r="I76" s="88"/>
      <c r="L76" s="26"/>
    </row>
    <row r="77" spans="2:12" s="1" customFormat="1" ht="16.5" customHeight="1">
      <c r="B77" s="26"/>
      <c r="E77" s="188" t="str">
        <f>E11</f>
        <v xml:space="preserve">SO 1.2 - Výhybka č. 20 + kolej 2a </v>
      </c>
      <c r="F77" s="187"/>
      <c r="G77" s="187"/>
      <c r="H77" s="187"/>
      <c r="I77" s="88"/>
      <c r="L77" s="26"/>
    </row>
    <row r="78" spans="2:12" s="1" customFormat="1" ht="6.95" customHeight="1">
      <c r="B78" s="26"/>
      <c r="I78" s="88"/>
      <c r="L78" s="26"/>
    </row>
    <row r="79" spans="2:12" s="1" customFormat="1" ht="12" customHeight="1">
      <c r="B79" s="26"/>
      <c r="C79" s="21" t="s">
        <v>20</v>
      </c>
      <c r="F79" s="12" t="str">
        <f>F14</f>
        <v>TO Domažlice</v>
      </c>
      <c r="I79" s="89" t="s">
        <v>22</v>
      </c>
      <c r="J79" s="42" t="str">
        <f>IF(J14="","",J14)</f>
        <v>14. 3. 2019</v>
      </c>
      <c r="L79" s="26"/>
    </row>
    <row r="80" spans="2:12" s="1" customFormat="1" ht="6.95" customHeight="1">
      <c r="B80" s="26"/>
      <c r="I80" s="88"/>
      <c r="L80" s="26"/>
    </row>
    <row r="81" spans="2:65" s="1" customFormat="1" ht="13.7" customHeight="1">
      <c r="B81" s="26"/>
      <c r="C81" s="21" t="s">
        <v>24</v>
      </c>
      <c r="F81" s="12" t="str">
        <f>E17</f>
        <v>SŽDC s.o. - OŘ Plzeň</v>
      </c>
      <c r="I81" s="89" t="s">
        <v>30</v>
      </c>
      <c r="J81" s="24" t="str">
        <f>E23</f>
        <v xml:space="preserve"> </v>
      </c>
      <c r="L81" s="26"/>
    </row>
    <row r="82" spans="2:65" s="1" customFormat="1" ht="13.7" customHeight="1">
      <c r="B82" s="26"/>
      <c r="C82" s="21" t="s">
        <v>28</v>
      </c>
      <c r="F82" s="12" t="str">
        <f>IF(E20="","",E20)</f>
        <v>Vyplň údaj</v>
      </c>
      <c r="I82" s="89" t="s">
        <v>33</v>
      </c>
      <c r="J82" s="24" t="str">
        <f>E26</f>
        <v>Jung</v>
      </c>
      <c r="L82" s="26"/>
    </row>
    <row r="83" spans="2:65" s="1" customFormat="1" ht="10.35" customHeight="1">
      <c r="B83" s="26"/>
      <c r="I83" s="88"/>
      <c r="L83" s="26"/>
    </row>
    <row r="84" spans="2:65" s="8" customFormat="1" ht="29.25" customHeight="1">
      <c r="B84" s="110"/>
      <c r="C84" s="111" t="s">
        <v>122</v>
      </c>
      <c r="D84" s="112" t="s">
        <v>56</v>
      </c>
      <c r="E84" s="112" t="s">
        <v>52</v>
      </c>
      <c r="F84" s="112" t="s">
        <v>53</v>
      </c>
      <c r="G84" s="112" t="s">
        <v>123</v>
      </c>
      <c r="H84" s="112" t="s">
        <v>124</v>
      </c>
      <c r="I84" s="113" t="s">
        <v>125</v>
      </c>
      <c r="J84" s="114" t="s">
        <v>118</v>
      </c>
      <c r="K84" s="115" t="s">
        <v>126</v>
      </c>
      <c r="L84" s="110"/>
      <c r="M84" s="49" t="s">
        <v>1</v>
      </c>
      <c r="N84" s="50" t="s">
        <v>41</v>
      </c>
      <c r="O84" s="50" t="s">
        <v>127</v>
      </c>
      <c r="P84" s="50" t="s">
        <v>128</v>
      </c>
      <c r="Q84" s="50" t="s">
        <v>129</v>
      </c>
      <c r="R84" s="50" t="s">
        <v>130</v>
      </c>
      <c r="S84" s="50" t="s">
        <v>131</v>
      </c>
      <c r="T84" s="51" t="s">
        <v>132</v>
      </c>
    </row>
    <row r="85" spans="2:65" s="1" customFormat="1" ht="22.9" customHeight="1">
      <c r="B85" s="26"/>
      <c r="C85" s="54" t="s">
        <v>133</v>
      </c>
      <c r="I85" s="88"/>
      <c r="J85" s="116">
        <f>BK85</f>
        <v>0</v>
      </c>
      <c r="L85" s="26"/>
      <c r="M85" s="52"/>
      <c r="N85" s="43"/>
      <c r="O85" s="43"/>
      <c r="P85" s="117">
        <f>SUM(P86:P152)</f>
        <v>0</v>
      </c>
      <c r="Q85" s="43"/>
      <c r="R85" s="117">
        <f>SUM(R86:R152)</f>
        <v>65.164400000000001</v>
      </c>
      <c r="S85" s="43"/>
      <c r="T85" s="118">
        <f>SUM(T86:T152)</f>
        <v>0</v>
      </c>
      <c r="AT85" s="12" t="s">
        <v>70</v>
      </c>
      <c r="AU85" s="12" t="s">
        <v>120</v>
      </c>
      <c r="BK85" s="119">
        <f>SUM(BK86:BK152)</f>
        <v>0</v>
      </c>
    </row>
    <row r="86" spans="2:65" s="1" customFormat="1" ht="16.5" customHeight="1">
      <c r="B86" s="120"/>
      <c r="C86" s="121" t="s">
        <v>78</v>
      </c>
      <c r="D86" s="121" t="s">
        <v>134</v>
      </c>
      <c r="E86" s="122" t="s">
        <v>377</v>
      </c>
      <c r="F86" s="123" t="s">
        <v>378</v>
      </c>
      <c r="G86" s="124" t="s">
        <v>137</v>
      </c>
      <c r="H86" s="125">
        <v>98</v>
      </c>
      <c r="I86" s="126"/>
      <c r="J86" s="127">
        <f>ROUND(I86*H86,2)</f>
        <v>0</v>
      </c>
      <c r="K86" s="123" t="s">
        <v>138</v>
      </c>
      <c r="L86" s="26"/>
      <c r="M86" s="128" t="s">
        <v>1</v>
      </c>
      <c r="N86" s="129" t="s">
        <v>42</v>
      </c>
      <c r="O86" s="45"/>
      <c r="P86" s="130">
        <f>O86*H86</f>
        <v>0</v>
      </c>
      <c r="Q86" s="130">
        <v>0</v>
      </c>
      <c r="R86" s="130">
        <f>Q86*H86</f>
        <v>0</v>
      </c>
      <c r="S86" s="130">
        <v>0</v>
      </c>
      <c r="T86" s="131">
        <f>S86*H86</f>
        <v>0</v>
      </c>
      <c r="AR86" s="12" t="s">
        <v>139</v>
      </c>
      <c r="AT86" s="12" t="s">
        <v>134</v>
      </c>
      <c r="AU86" s="12" t="s">
        <v>71</v>
      </c>
      <c r="AY86" s="12" t="s">
        <v>140</v>
      </c>
      <c r="BE86" s="132">
        <f>IF(N86="základní",J86,0)</f>
        <v>0</v>
      </c>
      <c r="BF86" s="132">
        <f>IF(N86="snížená",J86,0)</f>
        <v>0</v>
      </c>
      <c r="BG86" s="132">
        <f>IF(N86="zákl. přenesená",J86,0)</f>
        <v>0</v>
      </c>
      <c r="BH86" s="132">
        <f>IF(N86="sníž. přenesená",J86,0)</f>
        <v>0</v>
      </c>
      <c r="BI86" s="132">
        <f>IF(N86="nulová",J86,0)</f>
        <v>0</v>
      </c>
      <c r="BJ86" s="12" t="s">
        <v>78</v>
      </c>
      <c r="BK86" s="132">
        <f>ROUND(I86*H86,2)</f>
        <v>0</v>
      </c>
      <c r="BL86" s="12" t="s">
        <v>139</v>
      </c>
      <c r="BM86" s="12" t="s">
        <v>379</v>
      </c>
    </row>
    <row r="87" spans="2:65" s="1" customFormat="1" ht="19.5">
      <c r="B87" s="26"/>
      <c r="D87" s="133" t="s">
        <v>142</v>
      </c>
      <c r="F87" s="134" t="s">
        <v>380</v>
      </c>
      <c r="I87" s="88"/>
      <c r="L87" s="26"/>
      <c r="M87" s="135"/>
      <c r="N87" s="45"/>
      <c r="O87" s="45"/>
      <c r="P87" s="45"/>
      <c r="Q87" s="45"/>
      <c r="R87" s="45"/>
      <c r="S87" s="45"/>
      <c r="T87" s="46"/>
      <c r="AT87" s="12" t="s">
        <v>142</v>
      </c>
      <c r="AU87" s="12" t="s">
        <v>71</v>
      </c>
    </row>
    <row r="88" spans="2:65" s="9" customFormat="1" ht="11.25">
      <c r="B88" s="136"/>
      <c r="D88" s="133" t="s">
        <v>144</v>
      </c>
      <c r="E88" s="137" t="s">
        <v>1</v>
      </c>
      <c r="F88" s="138" t="s">
        <v>381</v>
      </c>
      <c r="H88" s="139">
        <v>98</v>
      </c>
      <c r="I88" s="140"/>
      <c r="L88" s="136"/>
      <c r="M88" s="141"/>
      <c r="N88" s="142"/>
      <c r="O88" s="142"/>
      <c r="P88" s="142"/>
      <c r="Q88" s="142"/>
      <c r="R88" s="142"/>
      <c r="S88" s="142"/>
      <c r="T88" s="143"/>
      <c r="AT88" s="137" t="s">
        <v>144</v>
      </c>
      <c r="AU88" s="137" t="s">
        <v>71</v>
      </c>
      <c r="AV88" s="9" t="s">
        <v>80</v>
      </c>
      <c r="AW88" s="9" t="s">
        <v>32</v>
      </c>
      <c r="AX88" s="9" t="s">
        <v>78</v>
      </c>
      <c r="AY88" s="137" t="s">
        <v>140</v>
      </c>
    </row>
    <row r="89" spans="2:65" s="1" customFormat="1" ht="16.5" customHeight="1">
      <c r="B89" s="120"/>
      <c r="C89" s="121" t="s">
        <v>80</v>
      </c>
      <c r="D89" s="121" t="s">
        <v>134</v>
      </c>
      <c r="E89" s="122" t="s">
        <v>382</v>
      </c>
      <c r="F89" s="123" t="s">
        <v>383</v>
      </c>
      <c r="G89" s="124" t="s">
        <v>152</v>
      </c>
      <c r="H89" s="125">
        <v>42</v>
      </c>
      <c r="I89" s="126"/>
      <c r="J89" s="127">
        <f>ROUND(I89*H89,2)</f>
        <v>0</v>
      </c>
      <c r="K89" s="123" t="s">
        <v>138</v>
      </c>
      <c r="L89" s="26"/>
      <c r="M89" s="128" t="s">
        <v>1</v>
      </c>
      <c r="N89" s="129" t="s">
        <v>42</v>
      </c>
      <c r="O89" s="45"/>
      <c r="P89" s="130">
        <f>O89*H89</f>
        <v>0</v>
      </c>
      <c r="Q89" s="130">
        <v>0</v>
      </c>
      <c r="R89" s="130">
        <f>Q89*H89</f>
        <v>0</v>
      </c>
      <c r="S89" s="130">
        <v>0</v>
      </c>
      <c r="T89" s="131">
        <f>S89*H89</f>
        <v>0</v>
      </c>
      <c r="AR89" s="12" t="s">
        <v>139</v>
      </c>
      <c r="AT89" s="12" t="s">
        <v>134</v>
      </c>
      <c r="AU89" s="12" t="s">
        <v>71</v>
      </c>
      <c r="AY89" s="12" t="s">
        <v>140</v>
      </c>
      <c r="BE89" s="132">
        <f>IF(N89="základní",J89,0)</f>
        <v>0</v>
      </c>
      <c r="BF89" s="132">
        <f>IF(N89="snížená",J89,0)</f>
        <v>0</v>
      </c>
      <c r="BG89" s="132">
        <f>IF(N89="zákl. přenesená",J89,0)</f>
        <v>0</v>
      </c>
      <c r="BH89" s="132">
        <f>IF(N89="sníž. přenesená",J89,0)</f>
        <v>0</v>
      </c>
      <c r="BI89" s="132">
        <f>IF(N89="nulová",J89,0)</f>
        <v>0</v>
      </c>
      <c r="BJ89" s="12" t="s">
        <v>78</v>
      </c>
      <c r="BK89" s="132">
        <f>ROUND(I89*H89,2)</f>
        <v>0</v>
      </c>
      <c r="BL89" s="12" t="s">
        <v>139</v>
      </c>
      <c r="BM89" s="12" t="s">
        <v>384</v>
      </c>
    </row>
    <row r="90" spans="2:65" s="1" customFormat="1" ht="39">
      <c r="B90" s="26"/>
      <c r="D90" s="133" t="s">
        <v>142</v>
      </c>
      <c r="F90" s="134" t="s">
        <v>385</v>
      </c>
      <c r="I90" s="88"/>
      <c r="L90" s="26"/>
      <c r="M90" s="135"/>
      <c r="N90" s="45"/>
      <c r="O90" s="45"/>
      <c r="P90" s="45"/>
      <c r="Q90" s="45"/>
      <c r="R90" s="45"/>
      <c r="S90" s="45"/>
      <c r="T90" s="46"/>
      <c r="AT90" s="12" t="s">
        <v>142</v>
      </c>
      <c r="AU90" s="12" t="s">
        <v>71</v>
      </c>
    </row>
    <row r="91" spans="2:65" s="9" customFormat="1" ht="11.25">
      <c r="B91" s="136"/>
      <c r="D91" s="133" t="s">
        <v>144</v>
      </c>
      <c r="E91" s="137" t="s">
        <v>1</v>
      </c>
      <c r="F91" s="138" t="s">
        <v>386</v>
      </c>
      <c r="H91" s="139">
        <v>42</v>
      </c>
      <c r="I91" s="140"/>
      <c r="L91" s="136"/>
      <c r="M91" s="141"/>
      <c r="N91" s="142"/>
      <c r="O91" s="142"/>
      <c r="P91" s="142"/>
      <c r="Q91" s="142"/>
      <c r="R91" s="142"/>
      <c r="S91" s="142"/>
      <c r="T91" s="143"/>
      <c r="AT91" s="137" t="s">
        <v>144</v>
      </c>
      <c r="AU91" s="137" t="s">
        <v>71</v>
      </c>
      <c r="AV91" s="9" t="s">
        <v>80</v>
      </c>
      <c r="AW91" s="9" t="s">
        <v>32</v>
      </c>
      <c r="AX91" s="9" t="s">
        <v>71</v>
      </c>
      <c r="AY91" s="137" t="s">
        <v>140</v>
      </c>
    </row>
    <row r="92" spans="2:65" s="10" customFormat="1" ht="11.25">
      <c r="B92" s="144"/>
      <c r="D92" s="133" t="s">
        <v>144</v>
      </c>
      <c r="E92" s="145" t="s">
        <v>1</v>
      </c>
      <c r="F92" s="146" t="s">
        <v>149</v>
      </c>
      <c r="H92" s="147">
        <v>42</v>
      </c>
      <c r="I92" s="148"/>
      <c r="L92" s="144"/>
      <c r="M92" s="149"/>
      <c r="N92" s="150"/>
      <c r="O92" s="150"/>
      <c r="P92" s="150"/>
      <c r="Q92" s="150"/>
      <c r="R92" s="150"/>
      <c r="S92" s="150"/>
      <c r="T92" s="151"/>
      <c r="AT92" s="145" t="s">
        <v>144</v>
      </c>
      <c r="AU92" s="145" t="s">
        <v>71</v>
      </c>
      <c r="AV92" s="10" t="s">
        <v>139</v>
      </c>
      <c r="AW92" s="10" t="s">
        <v>32</v>
      </c>
      <c r="AX92" s="10" t="s">
        <v>78</v>
      </c>
      <c r="AY92" s="145" t="s">
        <v>140</v>
      </c>
    </row>
    <row r="93" spans="2:65" s="1" customFormat="1" ht="16.5" customHeight="1">
      <c r="B93" s="120"/>
      <c r="C93" s="121" t="s">
        <v>156</v>
      </c>
      <c r="D93" s="121" t="s">
        <v>134</v>
      </c>
      <c r="E93" s="122" t="s">
        <v>387</v>
      </c>
      <c r="F93" s="123" t="s">
        <v>388</v>
      </c>
      <c r="G93" s="124" t="s">
        <v>152</v>
      </c>
      <c r="H93" s="125">
        <v>42</v>
      </c>
      <c r="I93" s="126"/>
      <c r="J93" s="127">
        <f>ROUND(I93*H93,2)</f>
        <v>0</v>
      </c>
      <c r="K93" s="123" t="s">
        <v>138</v>
      </c>
      <c r="L93" s="26"/>
      <c r="M93" s="128" t="s">
        <v>1</v>
      </c>
      <c r="N93" s="129" t="s">
        <v>42</v>
      </c>
      <c r="O93" s="45"/>
      <c r="P93" s="130">
        <f>O93*H93</f>
        <v>0</v>
      </c>
      <c r="Q93" s="130">
        <v>0</v>
      </c>
      <c r="R93" s="130">
        <f>Q93*H93</f>
        <v>0</v>
      </c>
      <c r="S93" s="130">
        <v>0</v>
      </c>
      <c r="T93" s="131">
        <f>S93*H93</f>
        <v>0</v>
      </c>
      <c r="AR93" s="12" t="s">
        <v>139</v>
      </c>
      <c r="AT93" s="12" t="s">
        <v>134</v>
      </c>
      <c r="AU93" s="12" t="s">
        <v>71</v>
      </c>
      <c r="AY93" s="12" t="s">
        <v>140</v>
      </c>
      <c r="BE93" s="132">
        <f>IF(N93="základní",J93,0)</f>
        <v>0</v>
      </c>
      <c r="BF93" s="132">
        <f>IF(N93="snížená",J93,0)</f>
        <v>0</v>
      </c>
      <c r="BG93" s="132">
        <f>IF(N93="zákl. přenesená",J93,0)</f>
        <v>0</v>
      </c>
      <c r="BH93" s="132">
        <f>IF(N93="sníž. přenesená",J93,0)</f>
        <v>0</v>
      </c>
      <c r="BI93" s="132">
        <f>IF(N93="nulová",J93,0)</f>
        <v>0</v>
      </c>
      <c r="BJ93" s="12" t="s">
        <v>78</v>
      </c>
      <c r="BK93" s="132">
        <f>ROUND(I93*H93,2)</f>
        <v>0</v>
      </c>
      <c r="BL93" s="12" t="s">
        <v>139</v>
      </c>
      <c r="BM93" s="12" t="s">
        <v>389</v>
      </c>
    </row>
    <row r="94" spans="2:65" s="1" customFormat="1" ht="29.25">
      <c r="B94" s="26"/>
      <c r="D94" s="133" t="s">
        <v>142</v>
      </c>
      <c r="F94" s="134" t="s">
        <v>390</v>
      </c>
      <c r="I94" s="88"/>
      <c r="L94" s="26"/>
      <c r="M94" s="135"/>
      <c r="N94" s="45"/>
      <c r="O94" s="45"/>
      <c r="P94" s="45"/>
      <c r="Q94" s="45"/>
      <c r="R94" s="45"/>
      <c r="S94" s="45"/>
      <c r="T94" s="46"/>
      <c r="AT94" s="12" t="s">
        <v>142</v>
      </c>
      <c r="AU94" s="12" t="s">
        <v>71</v>
      </c>
    </row>
    <row r="95" spans="2:65" s="1" customFormat="1" ht="16.5" customHeight="1">
      <c r="B95" s="120"/>
      <c r="C95" s="121" t="s">
        <v>139</v>
      </c>
      <c r="D95" s="121" t="s">
        <v>134</v>
      </c>
      <c r="E95" s="122" t="s">
        <v>391</v>
      </c>
      <c r="F95" s="123" t="s">
        <v>392</v>
      </c>
      <c r="G95" s="124" t="s">
        <v>152</v>
      </c>
      <c r="H95" s="125">
        <v>3</v>
      </c>
      <c r="I95" s="126"/>
      <c r="J95" s="127">
        <f>ROUND(I95*H95,2)</f>
        <v>0</v>
      </c>
      <c r="K95" s="123" t="s">
        <v>138</v>
      </c>
      <c r="L95" s="26"/>
      <c r="M95" s="128" t="s">
        <v>1</v>
      </c>
      <c r="N95" s="129" t="s">
        <v>42</v>
      </c>
      <c r="O95" s="45"/>
      <c r="P95" s="130">
        <f>O95*H95</f>
        <v>0</v>
      </c>
      <c r="Q95" s="130">
        <v>0</v>
      </c>
      <c r="R95" s="130">
        <f>Q95*H95</f>
        <v>0</v>
      </c>
      <c r="S95" s="130">
        <v>0</v>
      </c>
      <c r="T95" s="131">
        <f>S95*H95</f>
        <v>0</v>
      </c>
      <c r="AR95" s="12" t="s">
        <v>139</v>
      </c>
      <c r="AT95" s="12" t="s">
        <v>134</v>
      </c>
      <c r="AU95" s="12" t="s">
        <v>71</v>
      </c>
      <c r="AY95" s="12" t="s">
        <v>140</v>
      </c>
      <c r="BE95" s="132">
        <f>IF(N95="základní",J95,0)</f>
        <v>0</v>
      </c>
      <c r="BF95" s="132">
        <f>IF(N95="snížená",J95,0)</f>
        <v>0</v>
      </c>
      <c r="BG95" s="132">
        <f>IF(N95="zákl. přenesená",J95,0)</f>
        <v>0</v>
      </c>
      <c r="BH95" s="132">
        <f>IF(N95="sníž. přenesená",J95,0)</f>
        <v>0</v>
      </c>
      <c r="BI95" s="132">
        <f>IF(N95="nulová",J95,0)</f>
        <v>0</v>
      </c>
      <c r="BJ95" s="12" t="s">
        <v>78</v>
      </c>
      <c r="BK95" s="132">
        <f>ROUND(I95*H95,2)</f>
        <v>0</v>
      </c>
      <c r="BL95" s="12" t="s">
        <v>139</v>
      </c>
      <c r="BM95" s="12" t="s">
        <v>393</v>
      </c>
    </row>
    <row r="96" spans="2:65" s="1" customFormat="1" ht="19.5">
      <c r="B96" s="26"/>
      <c r="D96" s="133" t="s">
        <v>142</v>
      </c>
      <c r="F96" s="134" t="s">
        <v>394</v>
      </c>
      <c r="I96" s="88"/>
      <c r="L96" s="26"/>
      <c r="M96" s="135"/>
      <c r="N96" s="45"/>
      <c r="O96" s="45"/>
      <c r="P96" s="45"/>
      <c r="Q96" s="45"/>
      <c r="R96" s="45"/>
      <c r="S96" s="45"/>
      <c r="T96" s="46"/>
      <c r="AT96" s="12" t="s">
        <v>142</v>
      </c>
      <c r="AU96" s="12" t="s">
        <v>71</v>
      </c>
    </row>
    <row r="97" spans="2:65" s="1" customFormat="1" ht="16.5" customHeight="1">
      <c r="B97" s="120"/>
      <c r="C97" s="152" t="s">
        <v>167</v>
      </c>
      <c r="D97" s="152" t="s">
        <v>168</v>
      </c>
      <c r="E97" s="153" t="s">
        <v>169</v>
      </c>
      <c r="F97" s="154" t="s">
        <v>170</v>
      </c>
      <c r="G97" s="155" t="s">
        <v>171</v>
      </c>
      <c r="H97" s="156">
        <v>59.555999999999997</v>
      </c>
      <c r="I97" s="157"/>
      <c r="J97" s="158">
        <f>ROUND(I97*H97,2)</f>
        <v>0</v>
      </c>
      <c r="K97" s="154" t="s">
        <v>138</v>
      </c>
      <c r="L97" s="159"/>
      <c r="M97" s="160" t="s">
        <v>1</v>
      </c>
      <c r="N97" s="161" t="s">
        <v>42</v>
      </c>
      <c r="O97" s="45"/>
      <c r="P97" s="130">
        <f>O97*H97</f>
        <v>0</v>
      </c>
      <c r="Q97" s="130">
        <v>1</v>
      </c>
      <c r="R97" s="130">
        <f>Q97*H97</f>
        <v>59.555999999999997</v>
      </c>
      <c r="S97" s="130">
        <v>0</v>
      </c>
      <c r="T97" s="131">
        <f>S97*H97</f>
        <v>0</v>
      </c>
      <c r="AR97" s="12" t="s">
        <v>189</v>
      </c>
      <c r="AT97" s="12" t="s">
        <v>168</v>
      </c>
      <c r="AU97" s="12" t="s">
        <v>71</v>
      </c>
      <c r="AY97" s="12" t="s">
        <v>140</v>
      </c>
      <c r="BE97" s="132">
        <f>IF(N97="základní",J97,0)</f>
        <v>0</v>
      </c>
      <c r="BF97" s="132">
        <f>IF(N97="snížená",J97,0)</f>
        <v>0</v>
      </c>
      <c r="BG97" s="132">
        <f>IF(N97="zákl. přenesená",J97,0)</f>
        <v>0</v>
      </c>
      <c r="BH97" s="132">
        <f>IF(N97="sníž. přenesená",J97,0)</f>
        <v>0</v>
      </c>
      <c r="BI97" s="132">
        <f>IF(N97="nulová",J97,0)</f>
        <v>0</v>
      </c>
      <c r="BJ97" s="12" t="s">
        <v>78</v>
      </c>
      <c r="BK97" s="132">
        <f>ROUND(I97*H97,2)</f>
        <v>0</v>
      </c>
      <c r="BL97" s="12" t="s">
        <v>139</v>
      </c>
      <c r="BM97" s="12" t="s">
        <v>395</v>
      </c>
    </row>
    <row r="98" spans="2:65" s="1" customFormat="1" ht="11.25">
      <c r="B98" s="26"/>
      <c r="D98" s="133" t="s">
        <v>142</v>
      </c>
      <c r="F98" s="134" t="s">
        <v>170</v>
      </c>
      <c r="I98" s="88"/>
      <c r="L98" s="26"/>
      <c r="M98" s="135"/>
      <c r="N98" s="45"/>
      <c r="O98" s="45"/>
      <c r="P98" s="45"/>
      <c r="Q98" s="45"/>
      <c r="R98" s="45"/>
      <c r="S98" s="45"/>
      <c r="T98" s="46"/>
      <c r="AT98" s="12" t="s">
        <v>142</v>
      </c>
      <c r="AU98" s="12" t="s">
        <v>71</v>
      </c>
    </row>
    <row r="99" spans="2:65" s="9" customFormat="1" ht="11.25">
      <c r="B99" s="136"/>
      <c r="D99" s="133" t="s">
        <v>144</v>
      </c>
      <c r="E99" s="137" t="s">
        <v>1</v>
      </c>
      <c r="F99" s="138" t="s">
        <v>396</v>
      </c>
      <c r="H99" s="139">
        <v>59.555999999999997</v>
      </c>
      <c r="I99" s="140"/>
      <c r="L99" s="136"/>
      <c r="M99" s="141"/>
      <c r="N99" s="142"/>
      <c r="O99" s="142"/>
      <c r="P99" s="142"/>
      <c r="Q99" s="142"/>
      <c r="R99" s="142"/>
      <c r="S99" s="142"/>
      <c r="T99" s="143"/>
      <c r="AT99" s="137" t="s">
        <v>144</v>
      </c>
      <c r="AU99" s="137" t="s">
        <v>71</v>
      </c>
      <c r="AV99" s="9" t="s">
        <v>80</v>
      </c>
      <c r="AW99" s="9" t="s">
        <v>32</v>
      </c>
      <c r="AX99" s="9" t="s">
        <v>78</v>
      </c>
      <c r="AY99" s="137" t="s">
        <v>140</v>
      </c>
    </row>
    <row r="100" spans="2:65" s="1" customFormat="1" ht="16.5" customHeight="1">
      <c r="B100" s="120"/>
      <c r="C100" s="152" t="s">
        <v>175</v>
      </c>
      <c r="D100" s="152" t="s">
        <v>168</v>
      </c>
      <c r="E100" s="153" t="s">
        <v>397</v>
      </c>
      <c r="F100" s="154" t="s">
        <v>398</v>
      </c>
      <c r="G100" s="155" t="s">
        <v>171</v>
      </c>
      <c r="H100" s="156">
        <v>4.5</v>
      </c>
      <c r="I100" s="157"/>
      <c r="J100" s="158">
        <f>ROUND(I100*H100,2)</f>
        <v>0</v>
      </c>
      <c r="K100" s="154" t="s">
        <v>138</v>
      </c>
      <c r="L100" s="159"/>
      <c r="M100" s="160" t="s">
        <v>1</v>
      </c>
      <c r="N100" s="161" t="s">
        <v>42</v>
      </c>
      <c r="O100" s="45"/>
      <c r="P100" s="130">
        <f>O100*H100</f>
        <v>0</v>
      </c>
      <c r="Q100" s="130">
        <v>1</v>
      </c>
      <c r="R100" s="130">
        <f>Q100*H100</f>
        <v>4.5</v>
      </c>
      <c r="S100" s="130">
        <v>0</v>
      </c>
      <c r="T100" s="131">
        <f>S100*H100</f>
        <v>0</v>
      </c>
      <c r="AR100" s="12" t="s">
        <v>189</v>
      </c>
      <c r="AT100" s="12" t="s">
        <v>168</v>
      </c>
      <c r="AU100" s="12" t="s">
        <v>71</v>
      </c>
      <c r="AY100" s="12" t="s">
        <v>140</v>
      </c>
      <c r="BE100" s="132">
        <f>IF(N100="základní",J100,0)</f>
        <v>0</v>
      </c>
      <c r="BF100" s="132">
        <f>IF(N100="snížená",J100,0)</f>
        <v>0</v>
      </c>
      <c r="BG100" s="132">
        <f>IF(N100="zákl. přenesená",J100,0)</f>
        <v>0</v>
      </c>
      <c r="BH100" s="132">
        <f>IF(N100="sníž. přenesená",J100,0)</f>
        <v>0</v>
      </c>
      <c r="BI100" s="132">
        <f>IF(N100="nulová",J100,0)</f>
        <v>0</v>
      </c>
      <c r="BJ100" s="12" t="s">
        <v>78</v>
      </c>
      <c r="BK100" s="132">
        <f>ROUND(I100*H100,2)</f>
        <v>0</v>
      </c>
      <c r="BL100" s="12" t="s">
        <v>139</v>
      </c>
      <c r="BM100" s="12" t="s">
        <v>399</v>
      </c>
    </row>
    <row r="101" spans="2:65" s="1" customFormat="1" ht="11.25">
      <c r="B101" s="26"/>
      <c r="D101" s="133" t="s">
        <v>142</v>
      </c>
      <c r="F101" s="134" t="s">
        <v>398</v>
      </c>
      <c r="I101" s="88"/>
      <c r="L101" s="26"/>
      <c r="M101" s="135"/>
      <c r="N101" s="45"/>
      <c r="O101" s="45"/>
      <c r="P101" s="45"/>
      <c r="Q101" s="45"/>
      <c r="R101" s="45"/>
      <c r="S101" s="45"/>
      <c r="T101" s="46"/>
      <c r="AT101" s="12" t="s">
        <v>142</v>
      </c>
      <c r="AU101" s="12" t="s">
        <v>71</v>
      </c>
    </row>
    <row r="102" spans="2:65" s="9" customFormat="1" ht="11.25">
      <c r="B102" s="136"/>
      <c r="D102" s="133" t="s">
        <v>144</v>
      </c>
      <c r="E102" s="137" t="s">
        <v>1</v>
      </c>
      <c r="F102" s="138" t="s">
        <v>400</v>
      </c>
      <c r="H102" s="139">
        <v>4.5</v>
      </c>
      <c r="I102" s="140"/>
      <c r="L102" s="136"/>
      <c r="M102" s="141"/>
      <c r="N102" s="142"/>
      <c r="O102" s="142"/>
      <c r="P102" s="142"/>
      <c r="Q102" s="142"/>
      <c r="R102" s="142"/>
      <c r="S102" s="142"/>
      <c r="T102" s="143"/>
      <c r="AT102" s="137" t="s">
        <v>144</v>
      </c>
      <c r="AU102" s="137" t="s">
        <v>71</v>
      </c>
      <c r="AV102" s="9" t="s">
        <v>80</v>
      </c>
      <c r="AW102" s="9" t="s">
        <v>32</v>
      </c>
      <c r="AX102" s="9" t="s">
        <v>78</v>
      </c>
      <c r="AY102" s="137" t="s">
        <v>140</v>
      </c>
    </row>
    <row r="103" spans="2:65" s="1" customFormat="1" ht="16.5" customHeight="1">
      <c r="B103" s="120"/>
      <c r="C103" s="121" t="s">
        <v>183</v>
      </c>
      <c r="D103" s="121" t="s">
        <v>134</v>
      </c>
      <c r="E103" s="122" t="s">
        <v>401</v>
      </c>
      <c r="F103" s="123" t="s">
        <v>402</v>
      </c>
      <c r="G103" s="124" t="s">
        <v>178</v>
      </c>
      <c r="H103" s="125">
        <v>32</v>
      </c>
      <c r="I103" s="126"/>
      <c r="J103" s="127">
        <f>ROUND(I103*H103,2)</f>
        <v>0</v>
      </c>
      <c r="K103" s="123" t="s">
        <v>138</v>
      </c>
      <c r="L103" s="26"/>
      <c r="M103" s="128" t="s">
        <v>1</v>
      </c>
      <c r="N103" s="129" t="s">
        <v>42</v>
      </c>
      <c r="O103" s="45"/>
      <c r="P103" s="130">
        <f>O103*H103</f>
        <v>0</v>
      </c>
      <c r="Q103" s="130">
        <v>0</v>
      </c>
      <c r="R103" s="130">
        <f>Q103*H103</f>
        <v>0</v>
      </c>
      <c r="S103" s="130">
        <v>0</v>
      </c>
      <c r="T103" s="131">
        <f>S103*H103</f>
        <v>0</v>
      </c>
      <c r="AR103" s="12" t="s">
        <v>139</v>
      </c>
      <c r="AT103" s="12" t="s">
        <v>134</v>
      </c>
      <c r="AU103" s="12" t="s">
        <v>71</v>
      </c>
      <c r="AY103" s="12" t="s">
        <v>140</v>
      </c>
      <c r="BE103" s="132">
        <f>IF(N103="základní",J103,0)</f>
        <v>0</v>
      </c>
      <c r="BF103" s="132">
        <f>IF(N103="snížená",J103,0)</f>
        <v>0</v>
      </c>
      <c r="BG103" s="132">
        <f>IF(N103="zákl. přenesená",J103,0)</f>
        <v>0</v>
      </c>
      <c r="BH103" s="132">
        <f>IF(N103="sníž. přenesená",J103,0)</f>
        <v>0</v>
      </c>
      <c r="BI103" s="132">
        <f>IF(N103="nulová",J103,0)</f>
        <v>0</v>
      </c>
      <c r="BJ103" s="12" t="s">
        <v>78</v>
      </c>
      <c r="BK103" s="132">
        <f>ROUND(I103*H103,2)</f>
        <v>0</v>
      </c>
      <c r="BL103" s="12" t="s">
        <v>139</v>
      </c>
      <c r="BM103" s="12" t="s">
        <v>403</v>
      </c>
    </row>
    <row r="104" spans="2:65" s="1" customFormat="1" ht="48.75">
      <c r="B104" s="26"/>
      <c r="D104" s="133" t="s">
        <v>142</v>
      </c>
      <c r="F104" s="134" t="s">
        <v>404</v>
      </c>
      <c r="I104" s="88"/>
      <c r="L104" s="26"/>
      <c r="M104" s="135"/>
      <c r="N104" s="45"/>
      <c r="O104" s="45"/>
      <c r="P104" s="45"/>
      <c r="Q104" s="45"/>
      <c r="R104" s="45"/>
      <c r="S104" s="45"/>
      <c r="T104" s="46"/>
      <c r="AT104" s="12" t="s">
        <v>142</v>
      </c>
      <c r="AU104" s="12" t="s">
        <v>71</v>
      </c>
    </row>
    <row r="105" spans="2:65" s="1" customFormat="1" ht="16.5" customHeight="1">
      <c r="B105" s="120"/>
      <c r="C105" s="121" t="s">
        <v>189</v>
      </c>
      <c r="D105" s="121" t="s">
        <v>134</v>
      </c>
      <c r="E105" s="122" t="s">
        <v>405</v>
      </c>
      <c r="F105" s="123" t="s">
        <v>406</v>
      </c>
      <c r="G105" s="124" t="s">
        <v>178</v>
      </c>
      <c r="H105" s="125">
        <v>30</v>
      </c>
      <c r="I105" s="126"/>
      <c r="J105" s="127">
        <f>ROUND(I105*H105,2)</f>
        <v>0</v>
      </c>
      <c r="K105" s="123" t="s">
        <v>138</v>
      </c>
      <c r="L105" s="26"/>
      <c r="M105" s="128" t="s">
        <v>1</v>
      </c>
      <c r="N105" s="129" t="s">
        <v>42</v>
      </c>
      <c r="O105" s="45"/>
      <c r="P105" s="130">
        <f>O105*H105</f>
        <v>0</v>
      </c>
      <c r="Q105" s="130">
        <v>0</v>
      </c>
      <c r="R105" s="130">
        <f>Q105*H105</f>
        <v>0</v>
      </c>
      <c r="S105" s="130">
        <v>0</v>
      </c>
      <c r="T105" s="131">
        <f>S105*H105</f>
        <v>0</v>
      </c>
      <c r="AR105" s="12" t="s">
        <v>139</v>
      </c>
      <c r="AT105" s="12" t="s">
        <v>134</v>
      </c>
      <c r="AU105" s="12" t="s">
        <v>71</v>
      </c>
      <c r="AY105" s="12" t="s">
        <v>140</v>
      </c>
      <c r="BE105" s="132">
        <f>IF(N105="základní",J105,0)</f>
        <v>0</v>
      </c>
      <c r="BF105" s="132">
        <f>IF(N105="snížená",J105,0)</f>
        <v>0</v>
      </c>
      <c r="BG105" s="132">
        <f>IF(N105="zákl. přenesená",J105,0)</f>
        <v>0</v>
      </c>
      <c r="BH105" s="132">
        <f>IF(N105="sníž. přenesená",J105,0)</f>
        <v>0</v>
      </c>
      <c r="BI105" s="132">
        <f>IF(N105="nulová",J105,0)</f>
        <v>0</v>
      </c>
      <c r="BJ105" s="12" t="s">
        <v>78</v>
      </c>
      <c r="BK105" s="132">
        <f>ROUND(I105*H105,2)</f>
        <v>0</v>
      </c>
      <c r="BL105" s="12" t="s">
        <v>139</v>
      </c>
      <c r="BM105" s="12" t="s">
        <v>407</v>
      </c>
    </row>
    <row r="106" spans="2:65" s="1" customFormat="1" ht="39">
      <c r="B106" s="26"/>
      <c r="D106" s="133" t="s">
        <v>142</v>
      </c>
      <c r="F106" s="134" t="s">
        <v>408</v>
      </c>
      <c r="I106" s="88"/>
      <c r="L106" s="26"/>
      <c r="M106" s="135"/>
      <c r="N106" s="45"/>
      <c r="O106" s="45"/>
      <c r="P106" s="45"/>
      <c r="Q106" s="45"/>
      <c r="R106" s="45"/>
      <c r="S106" s="45"/>
      <c r="T106" s="46"/>
      <c r="AT106" s="12" t="s">
        <v>142</v>
      </c>
      <c r="AU106" s="12" t="s">
        <v>71</v>
      </c>
    </row>
    <row r="107" spans="2:65" s="1" customFormat="1" ht="16.5" customHeight="1">
      <c r="B107" s="120"/>
      <c r="C107" s="121" t="s">
        <v>197</v>
      </c>
      <c r="D107" s="121" t="s">
        <v>134</v>
      </c>
      <c r="E107" s="122" t="s">
        <v>409</v>
      </c>
      <c r="F107" s="123" t="s">
        <v>410</v>
      </c>
      <c r="G107" s="124" t="s">
        <v>178</v>
      </c>
      <c r="H107" s="125">
        <v>23</v>
      </c>
      <c r="I107" s="126"/>
      <c r="J107" s="127">
        <f>ROUND(I107*H107,2)</f>
        <v>0</v>
      </c>
      <c r="K107" s="123" t="s">
        <v>138</v>
      </c>
      <c r="L107" s="26"/>
      <c r="M107" s="128" t="s">
        <v>1</v>
      </c>
      <c r="N107" s="129" t="s">
        <v>42</v>
      </c>
      <c r="O107" s="45"/>
      <c r="P107" s="130">
        <f>O107*H107</f>
        <v>0</v>
      </c>
      <c r="Q107" s="130">
        <v>0</v>
      </c>
      <c r="R107" s="130">
        <f>Q107*H107</f>
        <v>0</v>
      </c>
      <c r="S107" s="130">
        <v>0</v>
      </c>
      <c r="T107" s="131">
        <f>S107*H107</f>
        <v>0</v>
      </c>
      <c r="AR107" s="12" t="s">
        <v>139</v>
      </c>
      <c r="AT107" s="12" t="s">
        <v>134</v>
      </c>
      <c r="AU107" s="12" t="s">
        <v>71</v>
      </c>
      <c r="AY107" s="12" t="s">
        <v>140</v>
      </c>
      <c r="BE107" s="132">
        <f>IF(N107="základní",J107,0)</f>
        <v>0</v>
      </c>
      <c r="BF107" s="132">
        <f>IF(N107="snížená",J107,0)</f>
        <v>0</v>
      </c>
      <c r="BG107" s="132">
        <f>IF(N107="zákl. přenesená",J107,0)</f>
        <v>0</v>
      </c>
      <c r="BH107" s="132">
        <f>IF(N107="sníž. přenesená",J107,0)</f>
        <v>0</v>
      </c>
      <c r="BI107" s="132">
        <f>IF(N107="nulová",J107,0)</f>
        <v>0</v>
      </c>
      <c r="BJ107" s="12" t="s">
        <v>78</v>
      </c>
      <c r="BK107" s="132">
        <f>ROUND(I107*H107,2)</f>
        <v>0</v>
      </c>
      <c r="BL107" s="12" t="s">
        <v>139</v>
      </c>
      <c r="BM107" s="12" t="s">
        <v>411</v>
      </c>
    </row>
    <row r="108" spans="2:65" s="1" customFormat="1" ht="39">
      <c r="B108" s="26"/>
      <c r="D108" s="133" t="s">
        <v>142</v>
      </c>
      <c r="F108" s="134" t="s">
        <v>412</v>
      </c>
      <c r="I108" s="88"/>
      <c r="L108" s="26"/>
      <c r="M108" s="135"/>
      <c r="N108" s="45"/>
      <c r="O108" s="45"/>
      <c r="P108" s="45"/>
      <c r="Q108" s="45"/>
      <c r="R108" s="45"/>
      <c r="S108" s="45"/>
      <c r="T108" s="46"/>
      <c r="AT108" s="12" t="s">
        <v>142</v>
      </c>
      <c r="AU108" s="12" t="s">
        <v>71</v>
      </c>
    </row>
    <row r="109" spans="2:65" s="1" customFormat="1" ht="16.5" customHeight="1">
      <c r="B109" s="120"/>
      <c r="C109" s="121" t="s">
        <v>204</v>
      </c>
      <c r="D109" s="121" t="s">
        <v>134</v>
      </c>
      <c r="E109" s="122" t="s">
        <v>413</v>
      </c>
      <c r="F109" s="123" t="s">
        <v>414</v>
      </c>
      <c r="G109" s="124" t="s">
        <v>178</v>
      </c>
      <c r="H109" s="125">
        <v>11</v>
      </c>
      <c r="I109" s="126"/>
      <c r="J109" s="127">
        <f>ROUND(I109*H109,2)</f>
        <v>0</v>
      </c>
      <c r="K109" s="123" t="s">
        <v>138</v>
      </c>
      <c r="L109" s="26"/>
      <c r="M109" s="128" t="s">
        <v>1</v>
      </c>
      <c r="N109" s="129" t="s">
        <v>42</v>
      </c>
      <c r="O109" s="45"/>
      <c r="P109" s="130">
        <f>O109*H109</f>
        <v>0</v>
      </c>
      <c r="Q109" s="130">
        <v>0</v>
      </c>
      <c r="R109" s="130">
        <f>Q109*H109</f>
        <v>0</v>
      </c>
      <c r="S109" s="130">
        <v>0</v>
      </c>
      <c r="T109" s="131">
        <f>S109*H109</f>
        <v>0</v>
      </c>
      <c r="AR109" s="12" t="s">
        <v>139</v>
      </c>
      <c r="AT109" s="12" t="s">
        <v>134</v>
      </c>
      <c r="AU109" s="12" t="s">
        <v>71</v>
      </c>
      <c r="AY109" s="12" t="s">
        <v>140</v>
      </c>
      <c r="BE109" s="132">
        <f>IF(N109="základní",J109,0)</f>
        <v>0</v>
      </c>
      <c r="BF109" s="132">
        <f>IF(N109="snížená",J109,0)</f>
        <v>0</v>
      </c>
      <c r="BG109" s="132">
        <f>IF(N109="zákl. přenesená",J109,0)</f>
        <v>0</v>
      </c>
      <c r="BH109" s="132">
        <f>IF(N109="sníž. přenesená",J109,0)</f>
        <v>0</v>
      </c>
      <c r="BI109" s="132">
        <f>IF(N109="nulová",J109,0)</f>
        <v>0</v>
      </c>
      <c r="BJ109" s="12" t="s">
        <v>78</v>
      </c>
      <c r="BK109" s="132">
        <f>ROUND(I109*H109,2)</f>
        <v>0</v>
      </c>
      <c r="BL109" s="12" t="s">
        <v>139</v>
      </c>
      <c r="BM109" s="12" t="s">
        <v>415</v>
      </c>
    </row>
    <row r="110" spans="2:65" s="1" customFormat="1" ht="39">
      <c r="B110" s="26"/>
      <c r="D110" s="133" t="s">
        <v>142</v>
      </c>
      <c r="F110" s="134" t="s">
        <v>416</v>
      </c>
      <c r="I110" s="88"/>
      <c r="L110" s="26"/>
      <c r="M110" s="135"/>
      <c r="N110" s="45"/>
      <c r="O110" s="45"/>
      <c r="P110" s="45"/>
      <c r="Q110" s="45"/>
      <c r="R110" s="45"/>
      <c r="S110" s="45"/>
      <c r="T110" s="46"/>
      <c r="AT110" s="12" t="s">
        <v>142</v>
      </c>
      <c r="AU110" s="12" t="s">
        <v>71</v>
      </c>
    </row>
    <row r="111" spans="2:65" s="1" customFormat="1" ht="16.5" customHeight="1">
      <c r="B111" s="120"/>
      <c r="C111" s="152" t="s">
        <v>211</v>
      </c>
      <c r="D111" s="152" t="s">
        <v>168</v>
      </c>
      <c r="E111" s="153" t="s">
        <v>417</v>
      </c>
      <c r="F111" s="154" t="s">
        <v>418</v>
      </c>
      <c r="G111" s="155" t="s">
        <v>178</v>
      </c>
      <c r="H111" s="156">
        <v>472</v>
      </c>
      <c r="I111" s="157"/>
      <c r="J111" s="158">
        <f>ROUND(I111*H111,2)</f>
        <v>0</v>
      </c>
      <c r="K111" s="154" t="s">
        <v>138</v>
      </c>
      <c r="L111" s="159"/>
      <c r="M111" s="160" t="s">
        <v>1</v>
      </c>
      <c r="N111" s="161" t="s">
        <v>42</v>
      </c>
      <c r="O111" s="45"/>
      <c r="P111" s="130">
        <f>O111*H111</f>
        <v>0</v>
      </c>
      <c r="Q111" s="130">
        <v>5.1999999999999995E-4</v>
      </c>
      <c r="R111" s="130">
        <f>Q111*H111</f>
        <v>0.24543999999999999</v>
      </c>
      <c r="S111" s="130">
        <v>0</v>
      </c>
      <c r="T111" s="131">
        <f>S111*H111</f>
        <v>0</v>
      </c>
      <c r="AR111" s="12" t="s">
        <v>189</v>
      </c>
      <c r="AT111" s="12" t="s">
        <v>168</v>
      </c>
      <c r="AU111" s="12" t="s">
        <v>71</v>
      </c>
      <c r="AY111" s="12" t="s">
        <v>140</v>
      </c>
      <c r="BE111" s="132">
        <f>IF(N111="základní",J111,0)</f>
        <v>0</v>
      </c>
      <c r="BF111" s="132">
        <f>IF(N111="snížená",J111,0)</f>
        <v>0</v>
      </c>
      <c r="BG111" s="132">
        <f>IF(N111="zákl. přenesená",J111,0)</f>
        <v>0</v>
      </c>
      <c r="BH111" s="132">
        <f>IF(N111="sníž. přenesená",J111,0)</f>
        <v>0</v>
      </c>
      <c r="BI111" s="132">
        <f>IF(N111="nulová",J111,0)</f>
        <v>0</v>
      </c>
      <c r="BJ111" s="12" t="s">
        <v>78</v>
      </c>
      <c r="BK111" s="132">
        <f>ROUND(I111*H111,2)</f>
        <v>0</v>
      </c>
      <c r="BL111" s="12" t="s">
        <v>139</v>
      </c>
      <c r="BM111" s="12" t="s">
        <v>419</v>
      </c>
    </row>
    <row r="112" spans="2:65" s="1" customFormat="1" ht="11.25">
      <c r="B112" s="26"/>
      <c r="D112" s="133" t="s">
        <v>142</v>
      </c>
      <c r="F112" s="134" t="s">
        <v>418</v>
      </c>
      <c r="I112" s="88"/>
      <c r="L112" s="26"/>
      <c r="M112" s="135"/>
      <c r="N112" s="45"/>
      <c r="O112" s="45"/>
      <c r="P112" s="45"/>
      <c r="Q112" s="45"/>
      <c r="R112" s="45"/>
      <c r="S112" s="45"/>
      <c r="T112" s="46"/>
      <c r="AT112" s="12" t="s">
        <v>142</v>
      </c>
      <c r="AU112" s="12" t="s">
        <v>71</v>
      </c>
    </row>
    <row r="113" spans="2:65" s="1" customFormat="1" ht="16.5" customHeight="1">
      <c r="B113" s="120"/>
      <c r="C113" s="152" t="s">
        <v>218</v>
      </c>
      <c r="D113" s="152" t="s">
        <v>168</v>
      </c>
      <c r="E113" s="153" t="s">
        <v>420</v>
      </c>
      <c r="F113" s="154" t="s">
        <v>421</v>
      </c>
      <c r="G113" s="155" t="s">
        <v>178</v>
      </c>
      <c r="H113" s="156">
        <v>312</v>
      </c>
      <c r="I113" s="157"/>
      <c r="J113" s="158">
        <f>ROUND(I113*H113,2)</f>
        <v>0</v>
      </c>
      <c r="K113" s="154" t="s">
        <v>138</v>
      </c>
      <c r="L113" s="159"/>
      <c r="M113" s="160" t="s">
        <v>1</v>
      </c>
      <c r="N113" s="161" t="s">
        <v>42</v>
      </c>
      <c r="O113" s="45"/>
      <c r="P113" s="130">
        <f>O113*H113</f>
        <v>0</v>
      </c>
      <c r="Q113" s="130">
        <v>5.6999999999999998E-4</v>
      </c>
      <c r="R113" s="130">
        <f>Q113*H113</f>
        <v>0.17784</v>
      </c>
      <c r="S113" s="130">
        <v>0</v>
      </c>
      <c r="T113" s="131">
        <f>S113*H113</f>
        <v>0</v>
      </c>
      <c r="AR113" s="12" t="s">
        <v>189</v>
      </c>
      <c r="AT113" s="12" t="s">
        <v>168</v>
      </c>
      <c r="AU113" s="12" t="s">
        <v>71</v>
      </c>
      <c r="AY113" s="12" t="s">
        <v>140</v>
      </c>
      <c r="BE113" s="132">
        <f>IF(N113="základní",J113,0)</f>
        <v>0</v>
      </c>
      <c r="BF113" s="132">
        <f>IF(N113="snížená",J113,0)</f>
        <v>0</v>
      </c>
      <c r="BG113" s="132">
        <f>IF(N113="zákl. přenesená",J113,0)</f>
        <v>0</v>
      </c>
      <c r="BH113" s="132">
        <f>IF(N113="sníž. přenesená",J113,0)</f>
        <v>0</v>
      </c>
      <c r="BI113" s="132">
        <f>IF(N113="nulová",J113,0)</f>
        <v>0</v>
      </c>
      <c r="BJ113" s="12" t="s">
        <v>78</v>
      </c>
      <c r="BK113" s="132">
        <f>ROUND(I113*H113,2)</f>
        <v>0</v>
      </c>
      <c r="BL113" s="12" t="s">
        <v>139</v>
      </c>
      <c r="BM113" s="12" t="s">
        <v>422</v>
      </c>
    </row>
    <row r="114" spans="2:65" s="1" customFormat="1" ht="11.25">
      <c r="B114" s="26"/>
      <c r="D114" s="133" t="s">
        <v>142</v>
      </c>
      <c r="F114" s="134" t="s">
        <v>421</v>
      </c>
      <c r="I114" s="88"/>
      <c r="L114" s="26"/>
      <c r="M114" s="135"/>
      <c r="N114" s="45"/>
      <c r="O114" s="45"/>
      <c r="P114" s="45"/>
      <c r="Q114" s="45"/>
      <c r="R114" s="45"/>
      <c r="S114" s="45"/>
      <c r="T114" s="46"/>
      <c r="AT114" s="12" t="s">
        <v>142</v>
      </c>
      <c r="AU114" s="12" t="s">
        <v>71</v>
      </c>
    </row>
    <row r="115" spans="2:65" s="1" customFormat="1" ht="16.5" customHeight="1">
      <c r="B115" s="120"/>
      <c r="C115" s="152" t="s">
        <v>222</v>
      </c>
      <c r="D115" s="152" t="s">
        <v>168</v>
      </c>
      <c r="E115" s="153" t="s">
        <v>423</v>
      </c>
      <c r="F115" s="154" t="s">
        <v>424</v>
      </c>
      <c r="G115" s="155" t="s">
        <v>178</v>
      </c>
      <c r="H115" s="156">
        <v>784</v>
      </c>
      <c r="I115" s="157"/>
      <c r="J115" s="158">
        <f>ROUND(I115*H115,2)</f>
        <v>0</v>
      </c>
      <c r="K115" s="154" t="s">
        <v>138</v>
      </c>
      <c r="L115" s="159"/>
      <c r="M115" s="160" t="s">
        <v>1</v>
      </c>
      <c r="N115" s="161" t="s">
        <v>42</v>
      </c>
      <c r="O115" s="45"/>
      <c r="P115" s="130">
        <f>O115*H115</f>
        <v>0</v>
      </c>
      <c r="Q115" s="130">
        <v>9.0000000000000006E-5</v>
      </c>
      <c r="R115" s="130">
        <f>Q115*H115</f>
        <v>7.0559999999999998E-2</v>
      </c>
      <c r="S115" s="130">
        <v>0</v>
      </c>
      <c r="T115" s="131">
        <f>S115*H115</f>
        <v>0</v>
      </c>
      <c r="AR115" s="12" t="s">
        <v>189</v>
      </c>
      <c r="AT115" s="12" t="s">
        <v>168</v>
      </c>
      <c r="AU115" s="12" t="s">
        <v>71</v>
      </c>
      <c r="AY115" s="12" t="s">
        <v>140</v>
      </c>
      <c r="BE115" s="132">
        <f>IF(N115="základní",J115,0)</f>
        <v>0</v>
      </c>
      <c r="BF115" s="132">
        <f>IF(N115="snížená",J115,0)</f>
        <v>0</v>
      </c>
      <c r="BG115" s="132">
        <f>IF(N115="zákl. přenesená",J115,0)</f>
        <v>0</v>
      </c>
      <c r="BH115" s="132">
        <f>IF(N115="sníž. přenesená",J115,0)</f>
        <v>0</v>
      </c>
      <c r="BI115" s="132">
        <f>IF(N115="nulová",J115,0)</f>
        <v>0</v>
      </c>
      <c r="BJ115" s="12" t="s">
        <v>78</v>
      </c>
      <c r="BK115" s="132">
        <f>ROUND(I115*H115,2)</f>
        <v>0</v>
      </c>
      <c r="BL115" s="12" t="s">
        <v>139</v>
      </c>
      <c r="BM115" s="12" t="s">
        <v>425</v>
      </c>
    </row>
    <row r="116" spans="2:65" s="1" customFormat="1" ht="11.25">
      <c r="B116" s="26"/>
      <c r="D116" s="133" t="s">
        <v>142</v>
      </c>
      <c r="F116" s="134" t="s">
        <v>424</v>
      </c>
      <c r="I116" s="88"/>
      <c r="L116" s="26"/>
      <c r="M116" s="135"/>
      <c r="N116" s="45"/>
      <c r="O116" s="45"/>
      <c r="P116" s="45"/>
      <c r="Q116" s="45"/>
      <c r="R116" s="45"/>
      <c r="S116" s="45"/>
      <c r="T116" s="46"/>
      <c r="AT116" s="12" t="s">
        <v>142</v>
      </c>
      <c r="AU116" s="12" t="s">
        <v>71</v>
      </c>
    </row>
    <row r="117" spans="2:65" s="9" customFormat="1" ht="11.25">
      <c r="B117" s="136"/>
      <c r="D117" s="133" t="s">
        <v>144</v>
      </c>
      <c r="E117" s="137" t="s">
        <v>1</v>
      </c>
      <c r="F117" s="138" t="s">
        <v>426</v>
      </c>
      <c r="H117" s="139">
        <v>784</v>
      </c>
      <c r="I117" s="140"/>
      <c r="L117" s="136"/>
      <c r="M117" s="141"/>
      <c r="N117" s="142"/>
      <c r="O117" s="142"/>
      <c r="P117" s="142"/>
      <c r="Q117" s="142"/>
      <c r="R117" s="142"/>
      <c r="S117" s="142"/>
      <c r="T117" s="143"/>
      <c r="AT117" s="137" t="s">
        <v>144</v>
      </c>
      <c r="AU117" s="137" t="s">
        <v>71</v>
      </c>
      <c r="AV117" s="9" t="s">
        <v>80</v>
      </c>
      <c r="AW117" s="9" t="s">
        <v>32</v>
      </c>
      <c r="AX117" s="9" t="s">
        <v>78</v>
      </c>
      <c r="AY117" s="137" t="s">
        <v>140</v>
      </c>
    </row>
    <row r="118" spans="2:65" s="1" customFormat="1" ht="16.5" customHeight="1">
      <c r="B118" s="120"/>
      <c r="C118" s="152" t="s">
        <v>227</v>
      </c>
      <c r="D118" s="152" t="s">
        <v>168</v>
      </c>
      <c r="E118" s="153" t="s">
        <v>427</v>
      </c>
      <c r="F118" s="154" t="s">
        <v>428</v>
      </c>
      <c r="G118" s="155" t="s">
        <v>178</v>
      </c>
      <c r="H118" s="156">
        <v>222</v>
      </c>
      <c r="I118" s="157"/>
      <c r="J118" s="158">
        <f>ROUND(I118*H118,2)</f>
        <v>0</v>
      </c>
      <c r="K118" s="154" t="s">
        <v>138</v>
      </c>
      <c r="L118" s="159"/>
      <c r="M118" s="160" t="s">
        <v>1</v>
      </c>
      <c r="N118" s="161" t="s">
        <v>42</v>
      </c>
      <c r="O118" s="45"/>
      <c r="P118" s="130">
        <f>O118*H118</f>
        <v>0</v>
      </c>
      <c r="Q118" s="130">
        <v>1.8000000000000001E-4</v>
      </c>
      <c r="R118" s="130">
        <f>Q118*H118</f>
        <v>3.9960000000000002E-2</v>
      </c>
      <c r="S118" s="130">
        <v>0</v>
      </c>
      <c r="T118" s="131">
        <f>S118*H118</f>
        <v>0</v>
      </c>
      <c r="AR118" s="12" t="s">
        <v>189</v>
      </c>
      <c r="AT118" s="12" t="s">
        <v>168</v>
      </c>
      <c r="AU118" s="12" t="s">
        <v>71</v>
      </c>
      <c r="AY118" s="12" t="s">
        <v>140</v>
      </c>
      <c r="BE118" s="132">
        <f>IF(N118="základní",J118,0)</f>
        <v>0</v>
      </c>
      <c r="BF118" s="132">
        <f>IF(N118="snížená",J118,0)</f>
        <v>0</v>
      </c>
      <c r="BG118" s="132">
        <f>IF(N118="zákl. přenesená",J118,0)</f>
        <v>0</v>
      </c>
      <c r="BH118" s="132">
        <f>IF(N118="sníž. přenesená",J118,0)</f>
        <v>0</v>
      </c>
      <c r="BI118" s="132">
        <f>IF(N118="nulová",J118,0)</f>
        <v>0</v>
      </c>
      <c r="BJ118" s="12" t="s">
        <v>78</v>
      </c>
      <c r="BK118" s="132">
        <f>ROUND(I118*H118,2)</f>
        <v>0</v>
      </c>
      <c r="BL118" s="12" t="s">
        <v>139</v>
      </c>
      <c r="BM118" s="12" t="s">
        <v>429</v>
      </c>
    </row>
    <row r="119" spans="2:65" s="1" customFormat="1" ht="11.25">
      <c r="B119" s="26"/>
      <c r="D119" s="133" t="s">
        <v>142</v>
      </c>
      <c r="F119" s="134" t="s">
        <v>428</v>
      </c>
      <c r="I119" s="88"/>
      <c r="L119" s="26"/>
      <c r="M119" s="135"/>
      <c r="N119" s="45"/>
      <c r="O119" s="45"/>
      <c r="P119" s="45"/>
      <c r="Q119" s="45"/>
      <c r="R119" s="45"/>
      <c r="S119" s="45"/>
      <c r="T119" s="46"/>
      <c r="AT119" s="12" t="s">
        <v>142</v>
      </c>
      <c r="AU119" s="12" t="s">
        <v>71</v>
      </c>
    </row>
    <row r="120" spans="2:65" s="1" customFormat="1" ht="16.5" customHeight="1">
      <c r="B120" s="120"/>
      <c r="C120" s="152" t="s">
        <v>8</v>
      </c>
      <c r="D120" s="152" t="s">
        <v>168</v>
      </c>
      <c r="E120" s="153" t="s">
        <v>430</v>
      </c>
      <c r="F120" s="154" t="s">
        <v>431</v>
      </c>
      <c r="G120" s="155" t="s">
        <v>178</v>
      </c>
      <c r="H120" s="156">
        <v>122</v>
      </c>
      <c r="I120" s="157"/>
      <c r="J120" s="158">
        <f>ROUND(I120*H120,2)</f>
        <v>0</v>
      </c>
      <c r="K120" s="154" t="s">
        <v>138</v>
      </c>
      <c r="L120" s="159"/>
      <c r="M120" s="160" t="s">
        <v>1</v>
      </c>
      <c r="N120" s="161" t="s">
        <v>42</v>
      </c>
      <c r="O120" s="45"/>
      <c r="P120" s="130">
        <f>O120*H120</f>
        <v>0</v>
      </c>
      <c r="Q120" s="130">
        <v>9.0000000000000006E-5</v>
      </c>
      <c r="R120" s="130">
        <f>Q120*H120</f>
        <v>1.098E-2</v>
      </c>
      <c r="S120" s="130">
        <v>0</v>
      </c>
      <c r="T120" s="131">
        <f>S120*H120</f>
        <v>0</v>
      </c>
      <c r="AR120" s="12" t="s">
        <v>189</v>
      </c>
      <c r="AT120" s="12" t="s">
        <v>168</v>
      </c>
      <c r="AU120" s="12" t="s">
        <v>71</v>
      </c>
      <c r="AY120" s="12" t="s">
        <v>140</v>
      </c>
      <c r="BE120" s="132">
        <f>IF(N120="základní",J120,0)</f>
        <v>0</v>
      </c>
      <c r="BF120" s="132">
        <f>IF(N120="snížená",J120,0)</f>
        <v>0</v>
      </c>
      <c r="BG120" s="132">
        <f>IF(N120="zákl. přenesená",J120,0)</f>
        <v>0</v>
      </c>
      <c r="BH120" s="132">
        <f>IF(N120="sníž. přenesená",J120,0)</f>
        <v>0</v>
      </c>
      <c r="BI120" s="132">
        <f>IF(N120="nulová",J120,0)</f>
        <v>0</v>
      </c>
      <c r="BJ120" s="12" t="s">
        <v>78</v>
      </c>
      <c r="BK120" s="132">
        <f>ROUND(I120*H120,2)</f>
        <v>0</v>
      </c>
      <c r="BL120" s="12" t="s">
        <v>139</v>
      </c>
      <c r="BM120" s="12" t="s">
        <v>432</v>
      </c>
    </row>
    <row r="121" spans="2:65" s="1" customFormat="1" ht="11.25">
      <c r="B121" s="26"/>
      <c r="D121" s="133" t="s">
        <v>142</v>
      </c>
      <c r="F121" s="134" t="s">
        <v>431</v>
      </c>
      <c r="I121" s="88"/>
      <c r="L121" s="26"/>
      <c r="M121" s="135"/>
      <c r="N121" s="45"/>
      <c r="O121" s="45"/>
      <c r="P121" s="45"/>
      <c r="Q121" s="45"/>
      <c r="R121" s="45"/>
      <c r="S121" s="45"/>
      <c r="T121" s="46"/>
      <c r="AT121" s="12" t="s">
        <v>142</v>
      </c>
      <c r="AU121" s="12" t="s">
        <v>71</v>
      </c>
    </row>
    <row r="122" spans="2:65" s="1" customFormat="1" ht="16.5" customHeight="1">
      <c r="B122" s="120"/>
      <c r="C122" s="152" t="s">
        <v>237</v>
      </c>
      <c r="D122" s="152" t="s">
        <v>168</v>
      </c>
      <c r="E122" s="153" t="s">
        <v>433</v>
      </c>
      <c r="F122" s="154" t="s">
        <v>434</v>
      </c>
      <c r="G122" s="155" t="s">
        <v>178</v>
      </c>
      <c r="H122" s="156">
        <v>444</v>
      </c>
      <c r="I122" s="157"/>
      <c r="J122" s="158">
        <f>ROUND(I122*H122,2)</f>
        <v>0</v>
      </c>
      <c r="K122" s="154" t="s">
        <v>138</v>
      </c>
      <c r="L122" s="159"/>
      <c r="M122" s="160" t="s">
        <v>1</v>
      </c>
      <c r="N122" s="161" t="s">
        <v>42</v>
      </c>
      <c r="O122" s="45"/>
      <c r="P122" s="130">
        <f>O122*H122</f>
        <v>0</v>
      </c>
      <c r="Q122" s="130">
        <v>1.23E-3</v>
      </c>
      <c r="R122" s="130">
        <f>Q122*H122</f>
        <v>0.54611999999999994</v>
      </c>
      <c r="S122" s="130">
        <v>0</v>
      </c>
      <c r="T122" s="131">
        <f>S122*H122</f>
        <v>0</v>
      </c>
      <c r="AR122" s="12" t="s">
        <v>189</v>
      </c>
      <c r="AT122" s="12" t="s">
        <v>168</v>
      </c>
      <c r="AU122" s="12" t="s">
        <v>71</v>
      </c>
      <c r="AY122" s="12" t="s">
        <v>140</v>
      </c>
      <c r="BE122" s="132">
        <f>IF(N122="základní",J122,0)</f>
        <v>0</v>
      </c>
      <c r="BF122" s="132">
        <f>IF(N122="snížená",J122,0)</f>
        <v>0</v>
      </c>
      <c r="BG122" s="132">
        <f>IF(N122="zákl. přenesená",J122,0)</f>
        <v>0</v>
      </c>
      <c r="BH122" s="132">
        <f>IF(N122="sníž. přenesená",J122,0)</f>
        <v>0</v>
      </c>
      <c r="BI122" s="132">
        <f>IF(N122="nulová",J122,0)</f>
        <v>0</v>
      </c>
      <c r="BJ122" s="12" t="s">
        <v>78</v>
      </c>
      <c r="BK122" s="132">
        <f>ROUND(I122*H122,2)</f>
        <v>0</v>
      </c>
      <c r="BL122" s="12" t="s">
        <v>139</v>
      </c>
      <c r="BM122" s="12" t="s">
        <v>435</v>
      </c>
    </row>
    <row r="123" spans="2:65" s="1" customFormat="1" ht="11.25">
      <c r="B123" s="26"/>
      <c r="D123" s="133" t="s">
        <v>142</v>
      </c>
      <c r="F123" s="134" t="s">
        <v>434</v>
      </c>
      <c r="I123" s="88"/>
      <c r="L123" s="26"/>
      <c r="M123" s="135"/>
      <c r="N123" s="45"/>
      <c r="O123" s="45"/>
      <c r="P123" s="45"/>
      <c r="Q123" s="45"/>
      <c r="R123" s="45"/>
      <c r="S123" s="45"/>
      <c r="T123" s="46"/>
      <c r="AT123" s="12" t="s">
        <v>142</v>
      </c>
      <c r="AU123" s="12" t="s">
        <v>71</v>
      </c>
    </row>
    <row r="124" spans="2:65" s="9" customFormat="1" ht="11.25">
      <c r="B124" s="136"/>
      <c r="D124" s="133" t="s">
        <v>144</v>
      </c>
      <c r="E124" s="137" t="s">
        <v>1</v>
      </c>
      <c r="F124" s="138" t="s">
        <v>436</v>
      </c>
      <c r="H124" s="139">
        <v>444</v>
      </c>
      <c r="I124" s="140"/>
      <c r="L124" s="136"/>
      <c r="M124" s="141"/>
      <c r="N124" s="142"/>
      <c r="O124" s="142"/>
      <c r="P124" s="142"/>
      <c r="Q124" s="142"/>
      <c r="R124" s="142"/>
      <c r="S124" s="142"/>
      <c r="T124" s="143"/>
      <c r="AT124" s="137" t="s">
        <v>144</v>
      </c>
      <c r="AU124" s="137" t="s">
        <v>71</v>
      </c>
      <c r="AV124" s="9" t="s">
        <v>80</v>
      </c>
      <c r="AW124" s="9" t="s">
        <v>32</v>
      </c>
      <c r="AX124" s="9" t="s">
        <v>78</v>
      </c>
      <c r="AY124" s="137" t="s">
        <v>140</v>
      </c>
    </row>
    <row r="125" spans="2:65" s="1" customFormat="1" ht="16.5" customHeight="1">
      <c r="B125" s="120"/>
      <c r="C125" s="121" t="s">
        <v>242</v>
      </c>
      <c r="D125" s="121" t="s">
        <v>134</v>
      </c>
      <c r="E125" s="122" t="s">
        <v>437</v>
      </c>
      <c r="F125" s="123" t="s">
        <v>438</v>
      </c>
      <c r="G125" s="124" t="s">
        <v>178</v>
      </c>
      <c r="H125" s="125">
        <v>70</v>
      </c>
      <c r="I125" s="126"/>
      <c r="J125" s="127">
        <f>ROUND(I125*H125,2)</f>
        <v>0</v>
      </c>
      <c r="K125" s="123" t="s">
        <v>138</v>
      </c>
      <c r="L125" s="26"/>
      <c r="M125" s="128" t="s">
        <v>1</v>
      </c>
      <c r="N125" s="129" t="s">
        <v>42</v>
      </c>
      <c r="O125" s="45"/>
      <c r="P125" s="130">
        <f>O125*H125</f>
        <v>0</v>
      </c>
      <c r="Q125" s="130">
        <v>0</v>
      </c>
      <c r="R125" s="130">
        <f>Q125*H125</f>
        <v>0</v>
      </c>
      <c r="S125" s="130">
        <v>0</v>
      </c>
      <c r="T125" s="131">
        <f>S125*H125</f>
        <v>0</v>
      </c>
      <c r="AR125" s="12" t="s">
        <v>139</v>
      </c>
      <c r="AT125" s="12" t="s">
        <v>134</v>
      </c>
      <c r="AU125" s="12" t="s">
        <v>71</v>
      </c>
      <c r="AY125" s="12" t="s">
        <v>140</v>
      </c>
      <c r="BE125" s="132">
        <f>IF(N125="základní",J125,0)</f>
        <v>0</v>
      </c>
      <c r="BF125" s="132">
        <f>IF(N125="snížená",J125,0)</f>
        <v>0</v>
      </c>
      <c r="BG125" s="132">
        <f>IF(N125="zákl. přenesená",J125,0)</f>
        <v>0</v>
      </c>
      <c r="BH125" s="132">
        <f>IF(N125="sníž. přenesená",J125,0)</f>
        <v>0</v>
      </c>
      <c r="BI125" s="132">
        <f>IF(N125="nulová",J125,0)</f>
        <v>0</v>
      </c>
      <c r="BJ125" s="12" t="s">
        <v>78</v>
      </c>
      <c r="BK125" s="132">
        <f>ROUND(I125*H125,2)</f>
        <v>0</v>
      </c>
      <c r="BL125" s="12" t="s">
        <v>139</v>
      </c>
      <c r="BM125" s="12" t="s">
        <v>439</v>
      </c>
    </row>
    <row r="126" spans="2:65" s="1" customFormat="1" ht="19.5">
      <c r="B126" s="26"/>
      <c r="D126" s="133" t="s">
        <v>142</v>
      </c>
      <c r="F126" s="134" t="s">
        <v>440</v>
      </c>
      <c r="I126" s="88"/>
      <c r="L126" s="26"/>
      <c r="M126" s="135"/>
      <c r="N126" s="45"/>
      <c r="O126" s="45"/>
      <c r="P126" s="45"/>
      <c r="Q126" s="45"/>
      <c r="R126" s="45"/>
      <c r="S126" s="45"/>
      <c r="T126" s="46"/>
      <c r="AT126" s="12" t="s">
        <v>142</v>
      </c>
      <c r="AU126" s="12" t="s">
        <v>71</v>
      </c>
    </row>
    <row r="127" spans="2:65" s="1" customFormat="1" ht="16.5" customHeight="1">
      <c r="B127" s="120"/>
      <c r="C127" s="152" t="s">
        <v>247</v>
      </c>
      <c r="D127" s="152" t="s">
        <v>168</v>
      </c>
      <c r="E127" s="153" t="s">
        <v>441</v>
      </c>
      <c r="F127" s="154" t="s">
        <v>442</v>
      </c>
      <c r="G127" s="155" t="s">
        <v>137</v>
      </c>
      <c r="H127" s="156">
        <v>17.5</v>
      </c>
      <c r="I127" s="157"/>
      <c r="J127" s="158">
        <f>ROUND(I127*H127,2)</f>
        <v>0</v>
      </c>
      <c r="K127" s="154" t="s">
        <v>138</v>
      </c>
      <c r="L127" s="159"/>
      <c r="M127" s="160" t="s">
        <v>1</v>
      </c>
      <c r="N127" s="161" t="s">
        <v>42</v>
      </c>
      <c r="O127" s="45"/>
      <c r="P127" s="130">
        <f>O127*H127</f>
        <v>0</v>
      </c>
      <c r="Q127" s="130">
        <v>1E-3</v>
      </c>
      <c r="R127" s="130">
        <f>Q127*H127</f>
        <v>1.7500000000000002E-2</v>
      </c>
      <c r="S127" s="130">
        <v>0</v>
      </c>
      <c r="T127" s="131">
        <f>S127*H127</f>
        <v>0</v>
      </c>
      <c r="AR127" s="12" t="s">
        <v>189</v>
      </c>
      <c r="AT127" s="12" t="s">
        <v>168</v>
      </c>
      <c r="AU127" s="12" t="s">
        <v>71</v>
      </c>
      <c r="AY127" s="12" t="s">
        <v>140</v>
      </c>
      <c r="BE127" s="132">
        <f>IF(N127="základní",J127,0)</f>
        <v>0</v>
      </c>
      <c r="BF127" s="132">
        <f>IF(N127="snížená",J127,0)</f>
        <v>0</v>
      </c>
      <c r="BG127" s="132">
        <f>IF(N127="zákl. přenesená",J127,0)</f>
        <v>0</v>
      </c>
      <c r="BH127" s="132">
        <f>IF(N127="sníž. přenesená",J127,0)</f>
        <v>0</v>
      </c>
      <c r="BI127" s="132">
        <f>IF(N127="nulová",J127,0)</f>
        <v>0</v>
      </c>
      <c r="BJ127" s="12" t="s">
        <v>78</v>
      </c>
      <c r="BK127" s="132">
        <f>ROUND(I127*H127,2)</f>
        <v>0</v>
      </c>
      <c r="BL127" s="12" t="s">
        <v>139</v>
      </c>
      <c r="BM127" s="12" t="s">
        <v>443</v>
      </c>
    </row>
    <row r="128" spans="2:65" s="1" customFormat="1" ht="11.25">
      <c r="B128" s="26"/>
      <c r="D128" s="133" t="s">
        <v>142</v>
      </c>
      <c r="F128" s="134" t="s">
        <v>442</v>
      </c>
      <c r="I128" s="88"/>
      <c r="L128" s="26"/>
      <c r="M128" s="135"/>
      <c r="N128" s="45"/>
      <c r="O128" s="45"/>
      <c r="P128" s="45"/>
      <c r="Q128" s="45"/>
      <c r="R128" s="45"/>
      <c r="S128" s="45"/>
      <c r="T128" s="46"/>
      <c r="AT128" s="12" t="s">
        <v>142</v>
      </c>
      <c r="AU128" s="12" t="s">
        <v>71</v>
      </c>
    </row>
    <row r="129" spans="2:65" s="9" customFormat="1" ht="11.25">
      <c r="B129" s="136"/>
      <c r="D129" s="133" t="s">
        <v>144</v>
      </c>
      <c r="E129" s="137" t="s">
        <v>1</v>
      </c>
      <c r="F129" s="138" t="s">
        <v>444</v>
      </c>
      <c r="H129" s="139">
        <v>17.5</v>
      </c>
      <c r="I129" s="140"/>
      <c r="L129" s="136"/>
      <c r="M129" s="141"/>
      <c r="N129" s="142"/>
      <c r="O129" s="142"/>
      <c r="P129" s="142"/>
      <c r="Q129" s="142"/>
      <c r="R129" s="142"/>
      <c r="S129" s="142"/>
      <c r="T129" s="143"/>
      <c r="AT129" s="137" t="s">
        <v>144</v>
      </c>
      <c r="AU129" s="137" t="s">
        <v>71</v>
      </c>
      <c r="AV129" s="9" t="s">
        <v>80</v>
      </c>
      <c r="AW129" s="9" t="s">
        <v>32</v>
      </c>
      <c r="AX129" s="9" t="s">
        <v>78</v>
      </c>
      <c r="AY129" s="137" t="s">
        <v>140</v>
      </c>
    </row>
    <row r="130" spans="2:65" s="1" customFormat="1" ht="16.5" customHeight="1">
      <c r="B130" s="120"/>
      <c r="C130" s="121" t="s">
        <v>252</v>
      </c>
      <c r="D130" s="121" t="s">
        <v>134</v>
      </c>
      <c r="E130" s="122" t="s">
        <v>445</v>
      </c>
      <c r="F130" s="123" t="s">
        <v>446</v>
      </c>
      <c r="G130" s="124" t="s">
        <v>159</v>
      </c>
      <c r="H130" s="125">
        <v>0.05</v>
      </c>
      <c r="I130" s="126"/>
      <c r="J130" s="127">
        <f>ROUND(I130*H130,2)</f>
        <v>0</v>
      </c>
      <c r="K130" s="123" t="s">
        <v>138</v>
      </c>
      <c r="L130" s="26"/>
      <c r="M130" s="128" t="s">
        <v>1</v>
      </c>
      <c r="N130" s="129" t="s">
        <v>42</v>
      </c>
      <c r="O130" s="45"/>
      <c r="P130" s="130">
        <f>O130*H130</f>
        <v>0</v>
      </c>
      <c r="Q130" s="130">
        <v>0</v>
      </c>
      <c r="R130" s="130">
        <f>Q130*H130</f>
        <v>0</v>
      </c>
      <c r="S130" s="130">
        <v>0</v>
      </c>
      <c r="T130" s="131">
        <f>S130*H130</f>
        <v>0</v>
      </c>
      <c r="AR130" s="12" t="s">
        <v>139</v>
      </c>
      <c r="AT130" s="12" t="s">
        <v>134</v>
      </c>
      <c r="AU130" s="12" t="s">
        <v>71</v>
      </c>
      <c r="AY130" s="12" t="s">
        <v>140</v>
      </c>
      <c r="BE130" s="132">
        <f>IF(N130="základní",J130,0)</f>
        <v>0</v>
      </c>
      <c r="BF130" s="132">
        <f>IF(N130="snížená",J130,0)</f>
        <v>0</v>
      </c>
      <c r="BG130" s="132">
        <f>IF(N130="zákl. přenesená",J130,0)</f>
        <v>0</v>
      </c>
      <c r="BH130" s="132">
        <f>IF(N130="sníž. přenesená",J130,0)</f>
        <v>0</v>
      </c>
      <c r="BI130" s="132">
        <f>IF(N130="nulová",J130,0)</f>
        <v>0</v>
      </c>
      <c r="BJ130" s="12" t="s">
        <v>78</v>
      </c>
      <c r="BK130" s="132">
        <f>ROUND(I130*H130,2)</f>
        <v>0</v>
      </c>
      <c r="BL130" s="12" t="s">
        <v>139</v>
      </c>
      <c r="BM130" s="12" t="s">
        <v>447</v>
      </c>
    </row>
    <row r="131" spans="2:65" s="1" customFormat="1" ht="39">
      <c r="B131" s="26"/>
      <c r="D131" s="133" t="s">
        <v>142</v>
      </c>
      <c r="F131" s="134" t="s">
        <v>448</v>
      </c>
      <c r="I131" s="88"/>
      <c r="L131" s="26"/>
      <c r="M131" s="135"/>
      <c r="N131" s="45"/>
      <c r="O131" s="45"/>
      <c r="P131" s="45"/>
      <c r="Q131" s="45"/>
      <c r="R131" s="45"/>
      <c r="S131" s="45"/>
      <c r="T131" s="46"/>
      <c r="AT131" s="12" t="s">
        <v>142</v>
      </c>
      <c r="AU131" s="12" t="s">
        <v>71</v>
      </c>
    </row>
    <row r="132" spans="2:65" s="1" customFormat="1" ht="16.5" customHeight="1">
      <c r="B132" s="120"/>
      <c r="C132" s="121" t="s">
        <v>257</v>
      </c>
      <c r="D132" s="121" t="s">
        <v>134</v>
      </c>
      <c r="E132" s="122" t="s">
        <v>449</v>
      </c>
      <c r="F132" s="123" t="s">
        <v>450</v>
      </c>
      <c r="G132" s="124" t="s">
        <v>192</v>
      </c>
      <c r="H132" s="125">
        <v>49.845999999999997</v>
      </c>
      <c r="I132" s="126"/>
      <c r="J132" s="127">
        <f>ROUND(I132*H132,2)</f>
        <v>0</v>
      </c>
      <c r="K132" s="123" t="s">
        <v>138</v>
      </c>
      <c r="L132" s="26"/>
      <c r="M132" s="128" t="s">
        <v>1</v>
      </c>
      <c r="N132" s="129" t="s">
        <v>42</v>
      </c>
      <c r="O132" s="45"/>
      <c r="P132" s="130">
        <f>O132*H132</f>
        <v>0</v>
      </c>
      <c r="Q132" s="130">
        <v>0</v>
      </c>
      <c r="R132" s="130">
        <f>Q132*H132</f>
        <v>0</v>
      </c>
      <c r="S132" s="130">
        <v>0</v>
      </c>
      <c r="T132" s="131">
        <f>S132*H132</f>
        <v>0</v>
      </c>
      <c r="AR132" s="12" t="s">
        <v>139</v>
      </c>
      <c r="AT132" s="12" t="s">
        <v>134</v>
      </c>
      <c r="AU132" s="12" t="s">
        <v>71</v>
      </c>
      <c r="AY132" s="12" t="s">
        <v>140</v>
      </c>
      <c r="BE132" s="132">
        <f>IF(N132="základní",J132,0)</f>
        <v>0</v>
      </c>
      <c r="BF132" s="132">
        <f>IF(N132="snížená",J132,0)</f>
        <v>0</v>
      </c>
      <c r="BG132" s="132">
        <f>IF(N132="zákl. přenesená",J132,0)</f>
        <v>0</v>
      </c>
      <c r="BH132" s="132">
        <f>IF(N132="sníž. přenesená",J132,0)</f>
        <v>0</v>
      </c>
      <c r="BI132" s="132">
        <f>IF(N132="nulová",J132,0)</f>
        <v>0</v>
      </c>
      <c r="BJ132" s="12" t="s">
        <v>78</v>
      </c>
      <c r="BK132" s="132">
        <f>ROUND(I132*H132,2)</f>
        <v>0</v>
      </c>
      <c r="BL132" s="12" t="s">
        <v>139</v>
      </c>
      <c r="BM132" s="12" t="s">
        <v>451</v>
      </c>
    </row>
    <row r="133" spans="2:65" s="1" customFormat="1" ht="39">
      <c r="B133" s="26"/>
      <c r="D133" s="133" t="s">
        <v>142</v>
      </c>
      <c r="F133" s="134" t="s">
        <v>452</v>
      </c>
      <c r="I133" s="88"/>
      <c r="L133" s="26"/>
      <c r="M133" s="135"/>
      <c r="N133" s="45"/>
      <c r="O133" s="45"/>
      <c r="P133" s="45"/>
      <c r="Q133" s="45"/>
      <c r="R133" s="45"/>
      <c r="S133" s="45"/>
      <c r="T133" s="46"/>
      <c r="AT133" s="12" t="s">
        <v>142</v>
      </c>
      <c r="AU133" s="12" t="s">
        <v>71</v>
      </c>
    </row>
    <row r="134" spans="2:65" s="1" customFormat="1" ht="16.5" customHeight="1">
      <c r="B134" s="120"/>
      <c r="C134" s="121" t="s">
        <v>7</v>
      </c>
      <c r="D134" s="121" t="s">
        <v>134</v>
      </c>
      <c r="E134" s="122" t="s">
        <v>453</v>
      </c>
      <c r="F134" s="123" t="s">
        <v>454</v>
      </c>
      <c r="G134" s="124" t="s">
        <v>178</v>
      </c>
      <c r="H134" s="125">
        <v>1</v>
      </c>
      <c r="I134" s="126"/>
      <c r="J134" s="127">
        <f>ROUND(I134*H134,2)</f>
        <v>0</v>
      </c>
      <c r="K134" s="123" t="s">
        <v>138</v>
      </c>
      <c r="L134" s="26"/>
      <c r="M134" s="128" t="s">
        <v>1</v>
      </c>
      <c r="N134" s="129" t="s">
        <v>42</v>
      </c>
      <c r="O134" s="45"/>
      <c r="P134" s="130">
        <f>O134*H134</f>
        <v>0</v>
      </c>
      <c r="Q134" s="130">
        <v>0</v>
      </c>
      <c r="R134" s="130">
        <f>Q134*H134</f>
        <v>0</v>
      </c>
      <c r="S134" s="130">
        <v>0</v>
      </c>
      <c r="T134" s="131">
        <f>S134*H134</f>
        <v>0</v>
      </c>
      <c r="AR134" s="12" t="s">
        <v>139</v>
      </c>
      <c r="AT134" s="12" t="s">
        <v>134</v>
      </c>
      <c r="AU134" s="12" t="s">
        <v>71</v>
      </c>
      <c r="AY134" s="12" t="s">
        <v>140</v>
      </c>
      <c r="BE134" s="132">
        <f>IF(N134="základní",J134,0)</f>
        <v>0</v>
      </c>
      <c r="BF134" s="132">
        <f>IF(N134="snížená",J134,0)</f>
        <v>0</v>
      </c>
      <c r="BG134" s="132">
        <f>IF(N134="zákl. přenesená",J134,0)</f>
        <v>0</v>
      </c>
      <c r="BH134" s="132">
        <f>IF(N134="sníž. přenesená",J134,0)</f>
        <v>0</v>
      </c>
      <c r="BI134" s="132">
        <f>IF(N134="nulová",J134,0)</f>
        <v>0</v>
      </c>
      <c r="BJ134" s="12" t="s">
        <v>78</v>
      </c>
      <c r="BK134" s="132">
        <f>ROUND(I134*H134,2)</f>
        <v>0</v>
      </c>
      <c r="BL134" s="12" t="s">
        <v>139</v>
      </c>
      <c r="BM134" s="12" t="s">
        <v>455</v>
      </c>
    </row>
    <row r="135" spans="2:65" s="1" customFormat="1" ht="48.75">
      <c r="B135" s="26"/>
      <c r="D135" s="133" t="s">
        <v>142</v>
      </c>
      <c r="F135" s="134" t="s">
        <v>456</v>
      </c>
      <c r="I135" s="88"/>
      <c r="L135" s="26"/>
      <c r="M135" s="135"/>
      <c r="N135" s="45"/>
      <c r="O135" s="45"/>
      <c r="P135" s="45"/>
      <c r="Q135" s="45"/>
      <c r="R135" s="45"/>
      <c r="S135" s="45"/>
      <c r="T135" s="46"/>
      <c r="AT135" s="12" t="s">
        <v>142</v>
      </c>
      <c r="AU135" s="12" t="s">
        <v>71</v>
      </c>
    </row>
    <row r="136" spans="2:65" s="1" customFormat="1" ht="16.5" customHeight="1">
      <c r="B136" s="120"/>
      <c r="C136" s="121" t="s">
        <v>265</v>
      </c>
      <c r="D136" s="121" t="s">
        <v>134</v>
      </c>
      <c r="E136" s="122" t="s">
        <v>330</v>
      </c>
      <c r="F136" s="123" t="s">
        <v>331</v>
      </c>
      <c r="G136" s="124" t="s">
        <v>171</v>
      </c>
      <c r="H136" s="125">
        <v>75.599999999999994</v>
      </c>
      <c r="I136" s="126"/>
      <c r="J136" s="127">
        <f>ROUND(I136*H136,2)</f>
        <v>0</v>
      </c>
      <c r="K136" s="123" t="s">
        <v>138</v>
      </c>
      <c r="L136" s="26"/>
      <c r="M136" s="128" t="s">
        <v>1</v>
      </c>
      <c r="N136" s="129" t="s">
        <v>42</v>
      </c>
      <c r="O136" s="45"/>
      <c r="P136" s="130">
        <f>O136*H136</f>
        <v>0</v>
      </c>
      <c r="Q136" s="130">
        <v>0</v>
      </c>
      <c r="R136" s="130">
        <f>Q136*H136</f>
        <v>0</v>
      </c>
      <c r="S136" s="130">
        <v>0</v>
      </c>
      <c r="T136" s="131">
        <f>S136*H136</f>
        <v>0</v>
      </c>
      <c r="AR136" s="12" t="s">
        <v>214</v>
      </c>
      <c r="AT136" s="12" t="s">
        <v>134</v>
      </c>
      <c r="AU136" s="12" t="s">
        <v>71</v>
      </c>
      <c r="AY136" s="12" t="s">
        <v>140</v>
      </c>
      <c r="BE136" s="132">
        <f>IF(N136="základní",J136,0)</f>
        <v>0</v>
      </c>
      <c r="BF136" s="132">
        <f>IF(N136="snížená",J136,0)</f>
        <v>0</v>
      </c>
      <c r="BG136" s="132">
        <f>IF(N136="zákl. přenesená",J136,0)</f>
        <v>0</v>
      </c>
      <c r="BH136" s="132">
        <f>IF(N136="sníž. přenesená",J136,0)</f>
        <v>0</v>
      </c>
      <c r="BI136" s="132">
        <f>IF(N136="nulová",J136,0)</f>
        <v>0</v>
      </c>
      <c r="BJ136" s="12" t="s">
        <v>78</v>
      </c>
      <c r="BK136" s="132">
        <f>ROUND(I136*H136,2)</f>
        <v>0</v>
      </c>
      <c r="BL136" s="12" t="s">
        <v>214</v>
      </c>
      <c r="BM136" s="12" t="s">
        <v>457</v>
      </c>
    </row>
    <row r="137" spans="2:65" s="1" customFormat="1" ht="29.25">
      <c r="B137" s="26"/>
      <c r="D137" s="133" t="s">
        <v>142</v>
      </c>
      <c r="F137" s="134" t="s">
        <v>333</v>
      </c>
      <c r="I137" s="88"/>
      <c r="L137" s="26"/>
      <c r="M137" s="135"/>
      <c r="N137" s="45"/>
      <c r="O137" s="45"/>
      <c r="P137" s="45"/>
      <c r="Q137" s="45"/>
      <c r="R137" s="45"/>
      <c r="S137" s="45"/>
      <c r="T137" s="46"/>
      <c r="AT137" s="12" t="s">
        <v>142</v>
      </c>
      <c r="AU137" s="12" t="s">
        <v>71</v>
      </c>
    </row>
    <row r="138" spans="2:65" s="9" customFormat="1" ht="11.25">
      <c r="B138" s="136"/>
      <c r="D138" s="133" t="s">
        <v>144</v>
      </c>
      <c r="E138" s="137" t="s">
        <v>1</v>
      </c>
      <c r="F138" s="138" t="s">
        <v>458</v>
      </c>
      <c r="H138" s="139">
        <v>75.599999999999994</v>
      </c>
      <c r="I138" s="140"/>
      <c r="L138" s="136"/>
      <c r="M138" s="141"/>
      <c r="N138" s="142"/>
      <c r="O138" s="142"/>
      <c r="P138" s="142"/>
      <c r="Q138" s="142"/>
      <c r="R138" s="142"/>
      <c r="S138" s="142"/>
      <c r="T138" s="143"/>
      <c r="AT138" s="137" t="s">
        <v>144</v>
      </c>
      <c r="AU138" s="137" t="s">
        <v>71</v>
      </c>
      <c r="AV138" s="9" t="s">
        <v>80</v>
      </c>
      <c r="AW138" s="9" t="s">
        <v>32</v>
      </c>
      <c r="AX138" s="9" t="s">
        <v>78</v>
      </c>
      <c r="AY138" s="137" t="s">
        <v>140</v>
      </c>
    </row>
    <row r="139" spans="2:65" s="1" customFormat="1" ht="16.5" customHeight="1">
      <c r="B139" s="120"/>
      <c r="C139" s="121" t="s">
        <v>271</v>
      </c>
      <c r="D139" s="121" t="s">
        <v>134</v>
      </c>
      <c r="E139" s="122" t="s">
        <v>336</v>
      </c>
      <c r="F139" s="123" t="s">
        <v>337</v>
      </c>
      <c r="G139" s="124" t="s">
        <v>171</v>
      </c>
      <c r="H139" s="125">
        <v>8.81</v>
      </c>
      <c r="I139" s="126"/>
      <c r="J139" s="127">
        <f>ROUND(I139*H139,2)</f>
        <v>0</v>
      </c>
      <c r="K139" s="123" t="s">
        <v>138</v>
      </c>
      <c r="L139" s="26"/>
      <c r="M139" s="128" t="s">
        <v>1</v>
      </c>
      <c r="N139" s="129" t="s">
        <v>42</v>
      </c>
      <c r="O139" s="45"/>
      <c r="P139" s="130">
        <f>O139*H139</f>
        <v>0</v>
      </c>
      <c r="Q139" s="130">
        <v>0</v>
      </c>
      <c r="R139" s="130">
        <f>Q139*H139</f>
        <v>0</v>
      </c>
      <c r="S139" s="130">
        <v>0</v>
      </c>
      <c r="T139" s="131">
        <f>S139*H139</f>
        <v>0</v>
      </c>
      <c r="AR139" s="12" t="s">
        <v>214</v>
      </c>
      <c r="AT139" s="12" t="s">
        <v>134</v>
      </c>
      <c r="AU139" s="12" t="s">
        <v>71</v>
      </c>
      <c r="AY139" s="12" t="s">
        <v>140</v>
      </c>
      <c r="BE139" s="132">
        <f>IF(N139="základní",J139,0)</f>
        <v>0</v>
      </c>
      <c r="BF139" s="132">
        <f>IF(N139="snížená",J139,0)</f>
        <v>0</v>
      </c>
      <c r="BG139" s="132">
        <f>IF(N139="zákl. přenesená",J139,0)</f>
        <v>0</v>
      </c>
      <c r="BH139" s="132">
        <f>IF(N139="sníž. přenesená",J139,0)</f>
        <v>0</v>
      </c>
      <c r="BI139" s="132">
        <f>IF(N139="nulová",J139,0)</f>
        <v>0</v>
      </c>
      <c r="BJ139" s="12" t="s">
        <v>78</v>
      </c>
      <c r="BK139" s="132">
        <f>ROUND(I139*H139,2)</f>
        <v>0</v>
      </c>
      <c r="BL139" s="12" t="s">
        <v>214</v>
      </c>
      <c r="BM139" s="12" t="s">
        <v>459</v>
      </c>
    </row>
    <row r="140" spans="2:65" s="1" customFormat="1" ht="29.25">
      <c r="B140" s="26"/>
      <c r="D140" s="133" t="s">
        <v>142</v>
      </c>
      <c r="F140" s="134" t="s">
        <v>339</v>
      </c>
      <c r="I140" s="88"/>
      <c r="L140" s="26"/>
      <c r="M140" s="135"/>
      <c r="N140" s="45"/>
      <c r="O140" s="45"/>
      <c r="P140" s="45"/>
      <c r="Q140" s="45"/>
      <c r="R140" s="45"/>
      <c r="S140" s="45"/>
      <c r="T140" s="46"/>
      <c r="AT140" s="12" t="s">
        <v>142</v>
      </c>
      <c r="AU140" s="12" t="s">
        <v>71</v>
      </c>
    </row>
    <row r="141" spans="2:65" s="9" customFormat="1" ht="11.25">
      <c r="B141" s="136"/>
      <c r="D141" s="133" t="s">
        <v>144</v>
      </c>
      <c r="E141" s="137" t="s">
        <v>1</v>
      </c>
      <c r="F141" s="138" t="s">
        <v>460</v>
      </c>
      <c r="H141" s="139">
        <v>8.81</v>
      </c>
      <c r="I141" s="140"/>
      <c r="L141" s="136"/>
      <c r="M141" s="141"/>
      <c r="N141" s="142"/>
      <c r="O141" s="142"/>
      <c r="P141" s="142"/>
      <c r="Q141" s="142"/>
      <c r="R141" s="142"/>
      <c r="S141" s="142"/>
      <c r="T141" s="143"/>
      <c r="AT141" s="137" t="s">
        <v>144</v>
      </c>
      <c r="AU141" s="137" t="s">
        <v>71</v>
      </c>
      <c r="AV141" s="9" t="s">
        <v>80</v>
      </c>
      <c r="AW141" s="9" t="s">
        <v>32</v>
      </c>
      <c r="AX141" s="9" t="s">
        <v>78</v>
      </c>
      <c r="AY141" s="137" t="s">
        <v>140</v>
      </c>
    </row>
    <row r="142" spans="2:65" s="1" customFormat="1" ht="16.5" customHeight="1">
      <c r="B142" s="120"/>
      <c r="C142" s="121" t="s">
        <v>276</v>
      </c>
      <c r="D142" s="121" t="s">
        <v>134</v>
      </c>
      <c r="E142" s="122" t="s">
        <v>348</v>
      </c>
      <c r="F142" s="123" t="s">
        <v>349</v>
      </c>
      <c r="G142" s="124" t="s">
        <v>171</v>
      </c>
      <c r="H142" s="125">
        <v>0.05</v>
      </c>
      <c r="I142" s="126"/>
      <c r="J142" s="127">
        <f>ROUND(I142*H142,2)</f>
        <v>0</v>
      </c>
      <c r="K142" s="123" t="s">
        <v>138</v>
      </c>
      <c r="L142" s="26"/>
      <c r="M142" s="128" t="s">
        <v>1</v>
      </c>
      <c r="N142" s="129" t="s">
        <v>42</v>
      </c>
      <c r="O142" s="45"/>
      <c r="P142" s="130">
        <f>O142*H142</f>
        <v>0</v>
      </c>
      <c r="Q142" s="130">
        <v>0</v>
      </c>
      <c r="R142" s="130">
        <f>Q142*H142</f>
        <v>0</v>
      </c>
      <c r="S142" s="130">
        <v>0</v>
      </c>
      <c r="T142" s="131">
        <f>S142*H142</f>
        <v>0</v>
      </c>
      <c r="AR142" s="12" t="s">
        <v>214</v>
      </c>
      <c r="AT142" s="12" t="s">
        <v>134</v>
      </c>
      <c r="AU142" s="12" t="s">
        <v>71</v>
      </c>
      <c r="AY142" s="12" t="s">
        <v>140</v>
      </c>
      <c r="BE142" s="132">
        <f>IF(N142="základní",J142,0)</f>
        <v>0</v>
      </c>
      <c r="BF142" s="132">
        <f>IF(N142="snížená",J142,0)</f>
        <v>0</v>
      </c>
      <c r="BG142" s="132">
        <f>IF(N142="zákl. přenesená",J142,0)</f>
        <v>0</v>
      </c>
      <c r="BH142" s="132">
        <f>IF(N142="sníž. přenesená",J142,0)</f>
        <v>0</v>
      </c>
      <c r="BI142" s="132">
        <f>IF(N142="nulová",J142,0)</f>
        <v>0</v>
      </c>
      <c r="BJ142" s="12" t="s">
        <v>78</v>
      </c>
      <c r="BK142" s="132">
        <f>ROUND(I142*H142,2)</f>
        <v>0</v>
      </c>
      <c r="BL142" s="12" t="s">
        <v>214</v>
      </c>
      <c r="BM142" s="12" t="s">
        <v>461</v>
      </c>
    </row>
    <row r="143" spans="2:65" s="1" customFormat="1" ht="29.25">
      <c r="B143" s="26"/>
      <c r="D143" s="133" t="s">
        <v>142</v>
      </c>
      <c r="F143" s="134" t="s">
        <v>351</v>
      </c>
      <c r="I143" s="88"/>
      <c r="L143" s="26"/>
      <c r="M143" s="135"/>
      <c r="N143" s="45"/>
      <c r="O143" s="45"/>
      <c r="P143" s="45"/>
      <c r="Q143" s="45"/>
      <c r="R143" s="45"/>
      <c r="S143" s="45"/>
      <c r="T143" s="46"/>
      <c r="AT143" s="12" t="s">
        <v>142</v>
      </c>
      <c r="AU143" s="12" t="s">
        <v>71</v>
      </c>
    </row>
    <row r="144" spans="2:65" s="1" customFormat="1" ht="16.5" customHeight="1">
      <c r="B144" s="120"/>
      <c r="C144" s="121" t="s">
        <v>280</v>
      </c>
      <c r="D144" s="121" t="s">
        <v>134</v>
      </c>
      <c r="E144" s="122" t="s">
        <v>353</v>
      </c>
      <c r="F144" s="123" t="s">
        <v>354</v>
      </c>
      <c r="G144" s="124" t="s">
        <v>171</v>
      </c>
      <c r="H144" s="125">
        <v>75.599999999999994</v>
      </c>
      <c r="I144" s="126"/>
      <c r="J144" s="127">
        <f>ROUND(I144*H144,2)</f>
        <v>0</v>
      </c>
      <c r="K144" s="123" t="s">
        <v>138</v>
      </c>
      <c r="L144" s="26"/>
      <c r="M144" s="128" t="s">
        <v>1</v>
      </c>
      <c r="N144" s="129" t="s">
        <v>42</v>
      </c>
      <c r="O144" s="45"/>
      <c r="P144" s="130">
        <f>O144*H144</f>
        <v>0</v>
      </c>
      <c r="Q144" s="130">
        <v>0</v>
      </c>
      <c r="R144" s="130">
        <f>Q144*H144</f>
        <v>0</v>
      </c>
      <c r="S144" s="130">
        <v>0</v>
      </c>
      <c r="T144" s="131">
        <f>S144*H144</f>
        <v>0</v>
      </c>
      <c r="AR144" s="12" t="s">
        <v>214</v>
      </c>
      <c r="AT144" s="12" t="s">
        <v>134</v>
      </c>
      <c r="AU144" s="12" t="s">
        <v>71</v>
      </c>
      <c r="AY144" s="12" t="s">
        <v>140</v>
      </c>
      <c r="BE144" s="132">
        <f>IF(N144="základní",J144,0)</f>
        <v>0</v>
      </c>
      <c r="BF144" s="132">
        <f>IF(N144="snížená",J144,0)</f>
        <v>0</v>
      </c>
      <c r="BG144" s="132">
        <f>IF(N144="zákl. přenesená",J144,0)</f>
        <v>0</v>
      </c>
      <c r="BH144" s="132">
        <f>IF(N144="sníž. přenesená",J144,0)</f>
        <v>0</v>
      </c>
      <c r="BI144" s="132">
        <f>IF(N144="nulová",J144,0)</f>
        <v>0</v>
      </c>
      <c r="BJ144" s="12" t="s">
        <v>78</v>
      </c>
      <c r="BK144" s="132">
        <f>ROUND(I144*H144,2)</f>
        <v>0</v>
      </c>
      <c r="BL144" s="12" t="s">
        <v>214</v>
      </c>
      <c r="BM144" s="12" t="s">
        <v>462</v>
      </c>
    </row>
    <row r="145" spans="2:65" s="1" customFormat="1" ht="58.5">
      <c r="B145" s="26"/>
      <c r="D145" s="133" t="s">
        <v>142</v>
      </c>
      <c r="F145" s="134" t="s">
        <v>356</v>
      </c>
      <c r="I145" s="88"/>
      <c r="L145" s="26"/>
      <c r="M145" s="135"/>
      <c r="N145" s="45"/>
      <c r="O145" s="45"/>
      <c r="P145" s="45"/>
      <c r="Q145" s="45"/>
      <c r="R145" s="45"/>
      <c r="S145" s="45"/>
      <c r="T145" s="46"/>
      <c r="AT145" s="12" t="s">
        <v>142</v>
      </c>
      <c r="AU145" s="12" t="s">
        <v>71</v>
      </c>
    </row>
    <row r="146" spans="2:65" s="9" customFormat="1" ht="11.25">
      <c r="B146" s="136"/>
      <c r="D146" s="133" t="s">
        <v>144</v>
      </c>
      <c r="E146" s="137" t="s">
        <v>1</v>
      </c>
      <c r="F146" s="138" t="s">
        <v>463</v>
      </c>
      <c r="H146" s="139">
        <v>75.599999999999994</v>
      </c>
      <c r="I146" s="140"/>
      <c r="L146" s="136"/>
      <c r="M146" s="141"/>
      <c r="N146" s="142"/>
      <c r="O146" s="142"/>
      <c r="P146" s="142"/>
      <c r="Q146" s="142"/>
      <c r="R146" s="142"/>
      <c r="S146" s="142"/>
      <c r="T146" s="143"/>
      <c r="AT146" s="137" t="s">
        <v>144</v>
      </c>
      <c r="AU146" s="137" t="s">
        <v>71</v>
      </c>
      <c r="AV146" s="9" t="s">
        <v>80</v>
      </c>
      <c r="AW146" s="9" t="s">
        <v>32</v>
      </c>
      <c r="AX146" s="9" t="s">
        <v>78</v>
      </c>
      <c r="AY146" s="137" t="s">
        <v>140</v>
      </c>
    </row>
    <row r="147" spans="2:65" s="1" customFormat="1" ht="16.5" customHeight="1">
      <c r="B147" s="120"/>
      <c r="C147" s="121" t="s">
        <v>286</v>
      </c>
      <c r="D147" s="121" t="s">
        <v>134</v>
      </c>
      <c r="E147" s="122" t="s">
        <v>359</v>
      </c>
      <c r="F147" s="123" t="s">
        <v>360</v>
      </c>
      <c r="G147" s="124" t="s">
        <v>171</v>
      </c>
      <c r="H147" s="125">
        <v>8.86</v>
      </c>
      <c r="I147" s="126"/>
      <c r="J147" s="127">
        <f>ROUND(I147*H147,2)</f>
        <v>0</v>
      </c>
      <c r="K147" s="123" t="s">
        <v>138</v>
      </c>
      <c r="L147" s="26"/>
      <c r="M147" s="128" t="s">
        <v>1</v>
      </c>
      <c r="N147" s="129" t="s">
        <v>42</v>
      </c>
      <c r="O147" s="45"/>
      <c r="P147" s="130">
        <f>O147*H147</f>
        <v>0</v>
      </c>
      <c r="Q147" s="130">
        <v>0</v>
      </c>
      <c r="R147" s="130">
        <f>Q147*H147</f>
        <v>0</v>
      </c>
      <c r="S147" s="130">
        <v>0</v>
      </c>
      <c r="T147" s="131">
        <f>S147*H147</f>
        <v>0</v>
      </c>
      <c r="AR147" s="12" t="s">
        <v>214</v>
      </c>
      <c r="AT147" s="12" t="s">
        <v>134</v>
      </c>
      <c r="AU147" s="12" t="s">
        <v>71</v>
      </c>
      <c r="AY147" s="12" t="s">
        <v>140</v>
      </c>
      <c r="BE147" s="132">
        <f>IF(N147="základní",J147,0)</f>
        <v>0</v>
      </c>
      <c r="BF147" s="132">
        <f>IF(N147="snížená",J147,0)</f>
        <v>0</v>
      </c>
      <c r="BG147" s="132">
        <f>IF(N147="zákl. přenesená",J147,0)</f>
        <v>0</v>
      </c>
      <c r="BH147" s="132">
        <f>IF(N147="sníž. přenesená",J147,0)</f>
        <v>0</v>
      </c>
      <c r="BI147" s="132">
        <f>IF(N147="nulová",J147,0)</f>
        <v>0</v>
      </c>
      <c r="BJ147" s="12" t="s">
        <v>78</v>
      </c>
      <c r="BK147" s="132">
        <f>ROUND(I147*H147,2)</f>
        <v>0</v>
      </c>
      <c r="BL147" s="12" t="s">
        <v>214</v>
      </c>
      <c r="BM147" s="12" t="s">
        <v>464</v>
      </c>
    </row>
    <row r="148" spans="2:65" s="1" customFormat="1" ht="58.5">
      <c r="B148" s="26"/>
      <c r="D148" s="133" t="s">
        <v>142</v>
      </c>
      <c r="F148" s="134" t="s">
        <v>362</v>
      </c>
      <c r="I148" s="88"/>
      <c r="L148" s="26"/>
      <c r="M148" s="135"/>
      <c r="N148" s="45"/>
      <c r="O148" s="45"/>
      <c r="P148" s="45"/>
      <c r="Q148" s="45"/>
      <c r="R148" s="45"/>
      <c r="S148" s="45"/>
      <c r="T148" s="46"/>
      <c r="AT148" s="12" t="s">
        <v>142</v>
      </c>
      <c r="AU148" s="12" t="s">
        <v>71</v>
      </c>
    </row>
    <row r="149" spans="2:65" s="9" customFormat="1" ht="11.25">
      <c r="B149" s="136"/>
      <c r="D149" s="133" t="s">
        <v>144</v>
      </c>
      <c r="E149" s="137" t="s">
        <v>1</v>
      </c>
      <c r="F149" s="138" t="s">
        <v>465</v>
      </c>
      <c r="H149" s="139">
        <v>8.86</v>
      </c>
      <c r="I149" s="140"/>
      <c r="L149" s="136"/>
      <c r="M149" s="141"/>
      <c r="N149" s="142"/>
      <c r="O149" s="142"/>
      <c r="P149" s="142"/>
      <c r="Q149" s="142"/>
      <c r="R149" s="142"/>
      <c r="S149" s="142"/>
      <c r="T149" s="143"/>
      <c r="AT149" s="137" t="s">
        <v>144</v>
      </c>
      <c r="AU149" s="137" t="s">
        <v>71</v>
      </c>
      <c r="AV149" s="9" t="s">
        <v>80</v>
      </c>
      <c r="AW149" s="9" t="s">
        <v>32</v>
      </c>
      <c r="AX149" s="9" t="s">
        <v>78</v>
      </c>
      <c r="AY149" s="137" t="s">
        <v>140</v>
      </c>
    </row>
    <row r="150" spans="2:65" s="1" customFormat="1" ht="16.5" customHeight="1">
      <c r="B150" s="120"/>
      <c r="C150" s="121" t="s">
        <v>291</v>
      </c>
      <c r="D150" s="121" t="s">
        <v>134</v>
      </c>
      <c r="E150" s="122" t="s">
        <v>353</v>
      </c>
      <c r="F150" s="123" t="s">
        <v>354</v>
      </c>
      <c r="G150" s="124" t="s">
        <v>171</v>
      </c>
      <c r="H150" s="125">
        <v>64.055999999999997</v>
      </c>
      <c r="I150" s="126"/>
      <c r="J150" s="127">
        <f>ROUND(I150*H150,2)</f>
        <v>0</v>
      </c>
      <c r="K150" s="123" t="s">
        <v>138</v>
      </c>
      <c r="L150" s="26"/>
      <c r="M150" s="128" t="s">
        <v>1</v>
      </c>
      <c r="N150" s="129" t="s">
        <v>42</v>
      </c>
      <c r="O150" s="45"/>
      <c r="P150" s="130">
        <f>O150*H150</f>
        <v>0</v>
      </c>
      <c r="Q150" s="130">
        <v>0</v>
      </c>
      <c r="R150" s="130">
        <f>Q150*H150</f>
        <v>0</v>
      </c>
      <c r="S150" s="130">
        <v>0</v>
      </c>
      <c r="T150" s="131">
        <f>S150*H150</f>
        <v>0</v>
      </c>
      <c r="AR150" s="12" t="s">
        <v>214</v>
      </c>
      <c r="AT150" s="12" t="s">
        <v>134</v>
      </c>
      <c r="AU150" s="12" t="s">
        <v>71</v>
      </c>
      <c r="AY150" s="12" t="s">
        <v>140</v>
      </c>
      <c r="BE150" s="132">
        <f>IF(N150="základní",J150,0)</f>
        <v>0</v>
      </c>
      <c r="BF150" s="132">
        <f>IF(N150="snížená",J150,0)</f>
        <v>0</v>
      </c>
      <c r="BG150" s="132">
        <f>IF(N150="zákl. přenesená",J150,0)</f>
        <v>0</v>
      </c>
      <c r="BH150" s="132">
        <f>IF(N150="sníž. přenesená",J150,0)</f>
        <v>0</v>
      </c>
      <c r="BI150" s="132">
        <f>IF(N150="nulová",J150,0)</f>
        <v>0</v>
      </c>
      <c r="BJ150" s="12" t="s">
        <v>78</v>
      </c>
      <c r="BK150" s="132">
        <f>ROUND(I150*H150,2)</f>
        <v>0</v>
      </c>
      <c r="BL150" s="12" t="s">
        <v>214</v>
      </c>
      <c r="BM150" s="12" t="s">
        <v>466</v>
      </c>
    </row>
    <row r="151" spans="2:65" s="1" customFormat="1" ht="58.5">
      <c r="B151" s="26"/>
      <c r="D151" s="133" t="s">
        <v>142</v>
      </c>
      <c r="F151" s="134" t="s">
        <v>356</v>
      </c>
      <c r="I151" s="88"/>
      <c r="L151" s="26"/>
      <c r="M151" s="135"/>
      <c r="N151" s="45"/>
      <c r="O151" s="45"/>
      <c r="P151" s="45"/>
      <c r="Q151" s="45"/>
      <c r="R151" s="45"/>
      <c r="S151" s="45"/>
      <c r="T151" s="46"/>
      <c r="AT151" s="12" t="s">
        <v>142</v>
      </c>
      <c r="AU151" s="12" t="s">
        <v>71</v>
      </c>
    </row>
    <row r="152" spans="2:65" s="9" customFormat="1" ht="11.25">
      <c r="B152" s="136"/>
      <c r="D152" s="133" t="s">
        <v>144</v>
      </c>
      <c r="E152" s="137" t="s">
        <v>1</v>
      </c>
      <c r="F152" s="138" t="s">
        <v>467</v>
      </c>
      <c r="H152" s="139">
        <v>64.055999999999997</v>
      </c>
      <c r="I152" s="140"/>
      <c r="L152" s="136"/>
      <c r="M152" s="163"/>
      <c r="N152" s="164"/>
      <c r="O152" s="164"/>
      <c r="P152" s="164"/>
      <c r="Q152" s="164"/>
      <c r="R152" s="164"/>
      <c r="S152" s="164"/>
      <c r="T152" s="165"/>
      <c r="AT152" s="137" t="s">
        <v>144</v>
      </c>
      <c r="AU152" s="137" t="s">
        <v>71</v>
      </c>
      <c r="AV152" s="9" t="s">
        <v>80</v>
      </c>
      <c r="AW152" s="9" t="s">
        <v>32</v>
      </c>
      <c r="AX152" s="9" t="s">
        <v>78</v>
      </c>
      <c r="AY152" s="137" t="s">
        <v>140</v>
      </c>
    </row>
    <row r="153" spans="2:65" s="1" customFormat="1" ht="6.95" customHeight="1">
      <c r="B153" s="35"/>
      <c r="C153" s="36"/>
      <c r="D153" s="36"/>
      <c r="E153" s="36"/>
      <c r="F153" s="36"/>
      <c r="G153" s="36"/>
      <c r="H153" s="36"/>
      <c r="I153" s="104"/>
      <c r="J153" s="36"/>
      <c r="K153" s="36"/>
      <c r="L153" s="26"/>
    </row>
  </sheetData>
  <autoFilter ref="C84:K152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55"/>
  <sheetViews>
    <sheetView showGridLines="0" tabSelected="1" topLeftCell="A202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0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2" t="s">
        <v>94</v>
      </c>
    </row>
    <row r="3" spans="2:46" ht="6.95" customHeight="1">
      <c r="B3" s="13"/>
      <c r="C3" s="14"/>
      <c r="D3" s="14"/>
      <c r="E3" s="14"/>
      <c r="F3" s="14"/>
      <c r="G3" s="14"/>
      <c r="H3" s="14"/>
      <c r="I3" s="87"/>
      <c r="J3" s="14"/>
      <c r="K3" s="14"/>
      <c r="L3" s="15"/>
      <c r="AT3" s="12" t="s">
        <v>80</v>
      </c>
    </row>
    <row r="4" spans="2:46" ht="24.95" customHeight="1">
      <c r="B4" s="15"/>
      <c r="D4" s="16" t="s">
        <v>111</v>
      </c>
      <c r="L4" s="15"/>
      <c r="M4" s="17" t="s">
        <v>10</v>
      </c>
      <c r="AT4" s="12" t="s">
        <v>3</v>
      </c>
    </row>
    <row r="5" spans="2:46" ht="6.95" customHeight="1">
      <c r="B5" s="15"/>
      <c r="L5" s="15"/>
    </row>
    <row r="6" spans="2:46" ht="12" customHeight="1">
      <c r="B6" s="15"/>
      <c r="D6" s="21" t="s">
        <v>16</v>
      </c>
      <c r="L6" s="15"/>
    </row>
    <row r="7" spans="2:46" ht="16.5" customHeight="1">
      <c r="B7" s="15"/>
      <c r="E7" s="212" t="str">
        <f>'Rekapitulace stavby'!K6</f>
        <v>Opravné práce na trati Staňkov - Poběžovice</v>
      </c>
      <c r="F7" s="213"/>
      <c r="G7" s="213"/>
      <c r="H7" s="213"/>
      <c r="L7" s="15"/>
    </row>
    <row r="8" spans="2:46" ht="12" customHeight="1">
      <c r="B8" s="15"/>
      <c r="D8" s="21" t="s">
        <v>112</v>
      </c>
      <c r="L8" s="15"/>
    </row>
    <row r="9" spans="2:46" s="1" customFormat="1" ht="16.5" customHeight="1">
      <c r="B9" s="26"/>
      <c r="E9" s="212" t="s">
        <v>468</v>
      </c>
      <c r="F9" s="187"/>
      <c r="G9" s="187"/>
      <c r="H9" s="187"/>
      <c r="I9" s="88"/>
      <c r="L9" s="26"/>
    </row>
    <row r="10" spans="2:46" s="1" customFormat="1" ht="12" customHeight="1">
      <c r="B10" s="26"/>
      <c r="D10" s="21" t="s">
        <v>114</v>
      </c>
      <c r="I10" s="88"/>
      <c r="L10" s="26"/>
    </row>
    <row r="11" spans="2:46" s="1" customFormat="1" ht="36.950000000000003" customHeight="1">
      <c r="B11" s="26"/>
      <c r="E11" s="188" t="s">
        <v>469</v>
      </c>
      <c r="F11" s="187"/>
      <c r="G11" s="187"/>
      <c r="H11" s="187"/>
      <c r="I11" s="88"/>
      <c r="L11" s="26"/>
    </row>
    <row r="12" spans="2:46" s="1" customFormat="1" ht="11.25">
      <c r="B12" s="26"/>
      <c r="I12" s="88"/>
      <c r="L12" s="26"/>
    </row>
    <row r="13" spans="2:46" s="1" customFormat="1" ht="12" customHeight="1">
      <c r="B13" s="26"/>
      <c r="D13" s="21" t="s">
        <v>18</v>
      </c>
      <c r="F13" s="12" t="s">
        <v>1</v>
      </c>
      <c r="I13" s="89" t="s">
        <v>19</v>
      </c>
      <c r="J13" s="12" t="s">
        <v>1</v>
      </c>
      <c r="L13" s="26"/>
    </row>
    <row r="14" spans="2:46" s="1" customFormat="1" ht="12" customHeight="1">
      <c r="B14" s="26"/>
      <c r="D14" s="21" t="s">
        <v>20</v>
      </c>
      <c r="F14" s="12" t="s">
        <v>21</v>
      </c>
      <c r="I14" s="89" t="s">
        <v>22</v>
      </c>
      <c r="J14" s="42" t="str">
        <f>'Rekapitulace stavby'!AN8</f>
        <v>14. 3. 2019</v>
      </c>
      <c r="L14" s="26"/>
    </row>
    <row r="15" spans="2:46" s="1" customFormat="1" ht="10.9" customHeight="1">
      <c r="B15" s="26"/>
      <c r="I15" s="88"/>
      <c r="L15" s="26"/>
    </row>
    <row r="16" spans="2:46" s="1" customFormat="1" ht="12" customHeight="1">
      <c r="B16" s="26"/>
      <c r="D16" s="21" t="s">
        <v>24</v>
      </c>
      <c r="I16" s="89" t="s">
        <v>25</v>
      </c>
      <c r="J16" s="12" t="s">
        <v>1</v>
      </c>
      <c r="L16" s="26"/>
    </row>
    <row r="17" spans="2:12" s="1" customFormat="1" ht="18" customHeight="1">
      <c r="B17" s="26"/>
      <c r="E17" s="12" t="s">
        <v>26</v>
      </c>
      <c r="I17" s="89" t="s">
        <v>27</v>
      </c>
      <c r="J17" s="12" t="s">
        <v>1</v>
      </c>
      <c r="L17" s="26"/>
    </row>
    <row r="18" spans="2:12" s="1" customFormat="1" ht="6.95" customHeight="1">
      <c r="B18" s="26"/>
      <c r="I18" s="88"/>
      <c r="L18" s="26"/>
    </row>
    <row r="19" spans="2:12" s="1" customFormat="1" ht="12" customHeight="1">
      <c r="B19" s="26"/>
      <c r="D19" s="21" t="s">
        <v>28</v>
      </c>
      <c r="I19" s="89" t="s">
        <v>25</v>
      </c>
      <c r="J19" s="22" t="str">
        <f>'Rekapitulace stavby'!AN13</f>
        <v>Vyplň údaj</v>
      </c>
      <c r="L19" s="26"/>
    </row>
    <row r="20" spans="2:12" s="1" customFormat="1" ht="18" customHeight="1">
      <c r="B20" s="26"/>
      <c r="E20" s="214" t="str">
        <f>'Rekapitulace stavby'!E14</f>
        <v>Vyplň údaj</v>
      </c>
      <c r="F20" s="191"/>
      <c r="G20" s="191"/>
      <c r="H20" s="191"/>
      <c r="I20" s="89" t="s">
        <v>27</v>
      </c>
      <c r="J20" s="22" t="str">
        <f>'Rekapitulace stavby'!AN14</f>
        <v>Vyplň údaj</v>
      </c>
      <c r="L20" s="26"/>
    </row>
    <row r="21" spans="2:12" s="1" customFormat="1" ht="6.95" customHeight="1">
      <c r="B21" s="26"/>
      <c r="I21" s="88"/>
      <c r="L21" s="26"/>
    </row>
    <row r="22" spans="2:12" s="1" customFormat="1" ht="12" customHeight="1">
      <c r="B22" s="26"/>
      <c r="D22" s="21" t="s">
        <v>30</v>
      </c>
      <c r="I22" s="89" t="s">
        <v>25</v>
      </c>
      <c r="J22" s="12" t="str">
        <f>IF('Rekapitulace stavby'!AN16="","",'Rekapitulace stavby'!AN16)</f>
        <v/>
      </c>
      <c r="L22" s="26"/>
    </row>
    <row r="23" spans="2:12" s="1" customFormat="1" ht="18" customHeight="1">
      <c r="B23" s="26"/>
      <c r="E23" s="12" t="str">
        <f>IF('Rekapitulace stavby'!E17="","",'Rekapitulace stavby'!E17)</f>
        <v xml:space="preserve"> </v>
      </c>
      <c r="I23" s="89" t="s">
        <v>27</v>
      </c>
      <c r="J23" s="12" t="str">
        <f>IF('Rekapitulace stavby'!AN17="","",'Rekapitulace stavby'!AN17)</f>
        <v/>
      </c>
      <c r="L23" s="26"/>
    </row>
    <row r="24" spans="2:12" s="1" customFormat="1" ht="6.95" customHeight="1">
      <c r="B24" s="26"/>
      <c r="I24" s="88"/>
      <c r="L24" s="26"/>
    </row>
    <row r="25" spans="2:12" s="1" customFormat="1" ht="12" customHeight="1">
      <c r="B25" s="26"/>
      <c r="D25" s="21" t="s">
        <v>33</v>
      </c>
      <c r="I25" s="89" t="s">
        <v>25</v>
      </c>
      <c r="J25" s="12" t="s">
        <v>1</v>
      </c>
      <c r="L25" s="26"/>
    </row>
    <row r="26" spans="2:12" s="1" customFormat="1" ht="18" customHeight="1">
      <c r="B26" s="26"/>
      <c r="E26" s="12" t="s">
        <v>34</v>
      </c>
      <c r="I26" s="89" t="s">
        <v>27</v>
      </c>
      <c r="J26" s="12" t="s">
        <v>1</v>
      </c>
      <c r="L26" s="26"/>
    </row>
    <row r="27" spans="2:12" s="1" customFormat="1" ht="6.95" customHeight="1">
      <c r="B27" s="26"/>
      <c r="I27" s="88"/>
      <c r="L27" s="26"/>
    </row>
    <row r="28" spans="2:12" s="1" customFormat="1" ht="12" customHeight="1">
      <c r="B28" s="26"/>
      <c r="D28" s="21" t="s">
        <v>35</v>
      </c>
      <c r="I28" s="88"/>
      <c r="L28" s="26"/>
    </row>
    <row r="29" spans="2:12" s="7" customFormat="1" ht="16.5" customHeight="1">
      <c r="B29" s="90"/>
      <c r="E29" s="195" t="s">
        <v>1</v>
      </c>
      <c r="F29" s="195"/>
      <c r="G29" s="195"/>
      <c r="H29" s="195"/>
      <c r="I29" s="91"/>
      <c r="L29" s="90"/>
    </row>
    <row r="30" spans="2:12" s="1" customFormat="1" ht="6.95" customHeight="1">
      <c r="B30" s="26"/>
      <c r="I30" s="88"/>
      <c r="L30" s="26"/>
    </row>
    <row r="31" spans="2:12" s="1" customFormat="1" ht="6.95" customHeight="1">
      <c r="B31" s="26"/>
      <c r="D31" s="43"/>
      <c r="E31" s="43"/>
      <c r="F31" s="43"/>
      <c r="G31" s="43"/>
      <c r="H31" s="43"/>
      <c r="I31" s="92"/>
      <c r="J31" s="43"/>
      <c r="K31" s="43"/>
      <c r="L31" s="26"/>
    </row>
    <row r="32" spans="2:12" s="1" customFormat="1" ht="25.35" customHeight="1">
      <c r="B32" s="26"/>
      <c r="D32" s="93" t="s">
        <v>37</v>
      </c>
      <c r="I32" s="88"/>
      <c r="J32" s="56">
        <f>ROUND(J85, 2)</f>
        <v>0</v>
      </c>
      <c r="L32" s="26"/>
    </row>
    <row r="33" spans="2:12" s="1" customFormat="1" ht="6.95" customHeight="1">
      <c r="B33" s="26"/>
      <c r="D33" s="43"/>
      <c r="E33" s="43"/>
      <c r="F33" s="43"/>
      <c r="G33" s="43"/>
      <c r="H33" s="43"/>
      <c r="I33" s="92"/>
      <c r="J33" s="43"/>
      <c r="K33" s="43"/>
      <c r="L33" s="26"/>
    </row>
    <row r="34" spans="2:12" s="1" customFormat="1" ht="14.45" customHeight="1">
      <c r="B34" s="26"/>
      <c r="F34" s="29" t="s">
        <v>39</v>
      </c>
      <c r="I34" s="94" t="s">
        <v>38</v>
      </c>
      <c r="J34" s="29" t="s">
        <v>40</v>
      </c>
      <c r="L34" s="26"/>
    </row>
    <row r="35" spans="2:12" s="1" customFormat="1" ht="14.45" customHeight="1">
      <c r="B35" s="26"/>
      <c r="D35" s="21" t="s">
        <v>41</v>
      </c>
      <c r="E35" s="21" t="s">
        <v>42</v>
      </c>
      <c r="F35" s="95">
        <f>ROUND((SUM(BE85:BE254)),  2)</f>
        <v>0</v>
      </c>
      <c r="I35" s="96">
        <v>0.21</v>
      </c>
      <c r="J35" s="95">
        <f>ROUND(((SUM(BE85:BE254))*I35),  2)</f>
        <v>0</v>
      </c>
      <c r="L35" s="26"/>
    </row>
    <row r="36" spans="2:12" s="1" customFormat="1" ht="14.45" customHeight="1">
      <c r="B36" s="26"/>
      <c r="E36" s="21" t="s">
        <v>43</v>
      </c>
      <c r="F36" s="95">
        <f>ROUND((SUM(BF85:BF254)),  2)</f>
        <v>0</v>
      </c>
      <c r="I36" s="96">
        <v>0.15</v>
      </c>
      <c r="J36" s="95">
        <f>ROUND(((SUM(BF85:BF254))*I36),  2)</f>
        <v>0</v>
      </c>
      <c r="L36" s="26"/>
    </row>
    <row r="37" spans="2:12" s="1" customFormat="1" ht="14.45" hidden="1" customHeight="1">
      <c r="B37" s="26"/>
      <c r="E37" s="21" t="s">
        <v>44</v>
      </c>
      <c r="F37" s="95">
        <f>ROUND((SUM(BG85:BG254)),  2)</f>
        <v>0</v>
      </c>
      <c r="I37" s="96">
        <v>0.21</v>
      </c>
      <c r="J37" s="95">
        <f>0</f>
        <v>0</v>
      </c>
      <c r="L37" s="26"/>
    </row>
    <row r="38" spans="2:12" s="1" customFormat="1" ht="14.45" hidden="1" customHeight="1">
      <c r="B38" s="26"/>
      <c r="E38" s="21" t="s">
        <v>45</v>
      </c>
      <c r="F38" s="95">
        <f>ROUND((SUM(BH85:BH254)),  2)</f>
        <v>0</v>
      </c>
      <c r="I38" s="96">
        <v>0.15</v>
      </c>
      <c r="J38" s="95">
        <f>0</f>
        <v>0</v>
      </c>
      <c r="L38" s="26"/>
    </row>
    <row r="39" spans="2:12" s="1" customFormat="1" ht="14.45" hidden="1" customHeight="1">
      <c r="B39" s="26"/>
      <c r="E39" s="21" t="s">
        <v>46</v>
      </c>
      <c r="F39" s="95">
        <f>ROUND((SUM(BI85:BI254)),  2)</f>
        <v>0</v>
      </c>
      <c r="I39" s="96">
        <v>0</v>
      </c>
      <c r="J39" s="95">
        <f>0</f>
        <v>0</v>
      </c>
      <c r="L39" s="26"/>
    </row>
    <row r="40" spans="2:12" s="1" customFormat="1" ht="6.95" customHeight="1">
      <c r="B40" s="26"/>
      <c r="I40" s="88"/>
      <c r="L40" s="26"/>
    </row>
    <row r="41" spans="2:12" s="1" customFormat="1" ht="25.35" customHeight="1">
      <c r="B41" s="26"/>
      <c r="C41" s="97"/>
      <c r="D41" s="98" t="s">
        <v>47</v>
      </c>
      <c r="E41" s="47"/>
      <c r="F41" s="47"/>
      <c r="G41" s="99" t="s">
        <v>48</v>
      </c>
      <c r="H41" s="100" t="s">
        <v>49</v>
      </c>
      <c r="I41" s="101"/>
      <c r="J41" s="102">
        <f>SUM(J32:J39)</f>
        <v>0</v>
      </c>
      <c r="K41" s="103"/>
      <c r="L41" s="26"/>
    </row>
    <row r="42" spans="2:12" s="1" customFormat="1" ht="14.45" customHeight="1">
      <c r="B42" s="35"/>
      <c r="C42" s="36"/>
      <c r="D42" s="36"/>
      <c r="E42" s="36"/>
      <c r="F42" s="36"/>
      <c r="G42" s="36"/>
      <c r="H42" s="36"/>
      <c r="I42" s="104"/>
      <c r="J42" s="36"/>
      <c r="K42" s="36"/>
      <c r="L42" s="26"/>
    </row>
    <row r="46" spans="2:12" s="1" customFormat="1" ht="6.95" customHeight="1">
      <c r="B46" s="37"/>
      <c r="C46" s="38"/>
      <c r="D46" s="38"/>
      <c r="E46" s="38"/>
      <c r="F46" s="38"/>
      <c r="G46" s="38"/>
      <c r="H46" s="38"/>
      <c r="I46" s="105"/>
      <c r="J46" s="38"/>
      <c r="K46" s="38"/>
      <c r="L46" s="26"/>
    </row>
    <row r="47" spans="2:12" s="1" customFormat="1" ht="24.95" customHeight="1">
      <c r="B47" s="26"/>
      <c r="C47" s="16" t="s">
        <v>116</v>
      </c>
      <c r="I47" s="88"/>
      <c r="L47" s="26"/>
    </row>
    <row r="48" spans="2:12" s="1" customFormat="1" ht="6.95" customHeight="1">
      <c r="B48" s="26"/>
      <c r="I48" s="88"/>
      <c r="L48" s="26"/>
    </row>
    <row r="49" spans="2:47" s="1" customFormat="1" ht="12" customHeight="1">
      <c r="B49" s="26"/>
      <c r="C49" s="21" t="s">
        <v>16</v>
      </c>
      <c r="I49" s="88"/>
      <c r="L49" s="26"/>
    </row>
    <row r="50" spans="2:47" s="1" customFormat="1" ht="16.5" customHeight="1">
      <c r="B50" s="26"/>
      <c r="E50" s="212" t="str">
        <f>E7</f>
        <v>Opravné práce na trati Staňkov - Poběžovice</v>
      </c>
      <c r="F50" s="213"/>
      <c r="G50" s="213"/>
      <c r="H50" s="213"/>
      <c r="I50" s="88"/>
      <c r="L50" s="26"/>
    </row>
    <row r="51" spans="2:47" ht="12" customHeight="1">
      <c r="B51" s="15"/>
      <c r="C51" s="21" t="s">
        <v>112</v>
      </c>
      <c r="L51" s="15"/>
    </row>
    <row r="52" spans="2:47" s="1" customFormat="1" ht="16.5" customHeight="1">
      <c r="B52" s="26"/>
      <c r="E52" s="212" t="s">
        <v>468</v>
      </c>
      <c r="F52" s="187"/>
      <c r="G52" s="187"/>
      <c r="H52" s="187"/>
      <c r="I52" s="88"/>
      <c r="L52" s="26"/>
    </row>
    <row r="53" spans="2:47" s="1" customFormat="1" ht="12" customHeight="1">
      <c r="B53" s="26"/>
      <c r="C53" s="21" t="s">
        <v>114</v>
      </c>
      <c r="I53" s="88"/>
      <c r="L53" s="26"/>
    </row>
    <row r="54" spans="2:47" s="1" customFormat="1" ht="16.5" customHeight="1">
      <c r="B54" s="26"/>
      <c r="E54" s="188" t="str">
        <f>E11</f>
        <v>SO 2.1 - Výměna KL, pražců a kolejnic</v>
      </c>
      <c r="F54" s="187"/>
      <c r="G54" s="187"/>
      <c r="H54" s="187"/>
      <c r="I54" s="88"/>
      <c r="L54" s="26"/>
    </row>
    <row r="55" spans="2:47" s="1" customFormat="1" ht="6.95" customHeight="1">
      <c r="B55" s="26"/>
      <c r="I55" s="88"/>
      <c r="L55" s="26"/>
    </row>
    <row r="56" spans="2:47" s="1" customFormat="1" ht="12" customHeight="1">
      <c r="B56" s="26"/>
      <c r="C56" s="21" t="s">
        <v>20</v>
      </c>
      <c r="F56" s="12" t="str">
        <f>F14</f>
        <v>TO Domažlice</v>
      </c>
      <c r="I56" s="89" t="s">
        <v>22</v>
      </c>
      <c r="J56" s="42" t="str">
        <f>IF(J14="","",J14)</f>
        <v>14. 3. 2019</v>
      </c>
      <c r="L56" s="26"/>
    </row>
    <row r="57" spans="2:47" s="1" customFormat="1" ht="6.95" customHeight="1">
      <c r="B57" s="26"/>
      <c r="I57" s="88"/>
      <c r="L57" s="26"/>
    </row>
    <row r="58" spans="2:47" s="1" customFormat="1" ht="13.7" customHeight="1">
      <c r="B58" s="26"/>
      <c r="C58" s="21" t="s">
        <v>24</v>
      </c>
      <c r="F58" s="12" t="str">
        <f>E17</f>
        <v>SŽDC s.o. - OŘ Plzeň</v>
      </c>
      <c r="I58" s="89" t="s">
        <v>30</v>
      </c>
      <c r="J58" s="24" t="str">
        <f>E23</f>
        <v xml:space="preserve"> </v>
      </c>
      <c r="L58" s="26"/>
    </row>
    <row r="59" spans="2:47" s="1" customFormat="1" ht="13.7" customHeight="1">
      <c r="B59" s="26"/>
      <c r="C59" s="21" t="s">
        <v>28</v>
      </c>
      <c r="F59" s="12" t="str">
        <f>IF(E20="","",E20)</f>
        <v>Vyplň údaj</v>
      </c>
      <c r="I59" s="89" t="s">
        <v>33</v>
      </c>
      <c r="J59" s="24" t="str">
        <f>E26</f>
        <v>Jung</v>
      </c>
      <c r="L59" s="26"/>
    </row>
    <row r="60" spans="2:47" s="1" customFormat="1" ht="10.35" customHeight="1">
      <c r="B60" s="26"/>
      <c r="I60" s="88"/>
      <c r="L60" s="26"/>
    </row>
    <row r="61" spans="2:47" s="1" customFormat="1" ht="29.25" customHeight="1">
      <c r="B61" s="26"/>
      <c r="C61" s="106" t="s">
        <v>117</v>
      </c>
      <c r="D61" s="97"/>
      <c r="E61" s="97"/>
      <c r="F61" s="97"/>
      <c r="G61" s="97"/>
      <c r="H61" s="97"/>
      <c r="I61" s="107"/>
      <c r="J61" s="108" t="s">
        <v>118</v>
      </c>
      <c r="K61" s="97"/>
      <c r="L61" s="26"/>
    </row>
    <row r="62" spans="2:47" s="1" customFormat="1" ht="10.35" customHeight="1">
      <c r="B62" s="26"/>
      <c r="I62" s="88"/>
      <c r="L62" s="26"/>
    </row>
    <row r="63" spans="2:47" s="1" customFormat="1" ht="22.9" customHeight="1">
      <c r="B63" s="26"/>
      <c r="C63" s="109" t="s">
        <v>119</v>
      </c>
      <c r="I63" s="88"/>
      <c r="J63" s="56">
        <f>J85</f>
        <v>0</v>
      </c>
      <c r="L63" s="26"/>
      <c r="AU63" s="12" t="s">
        <v>120</v>
      </c>
    </row>
    <row r="64" spans="2:47" s="1" customFormat="1" ht="21.75" customHeight="1">
      <c r="B64" s="26"/>
      <c r="I64" s="88"/>
      <c r="L64" s="26"/>
    </row>
    <row r="65" spans="2:12" s="1" customFormat="1" ht="6.95" customHeight="1">
      <c r="B65" s="35"/>
      <c r="C65" s="36"/>
      <c r="D65" s="36"/>
      <c r="E65" s="36"/>
      <c r="F65" s="36"/>
      <c r="G65" s="36"/>
      <c r="H65" s="36"/>
      <c r="I65" s="104"/>
      <c r="J65" s="36"/>
      <c r="K65" s="36"/>
      <c r="L65" s="26"/>
    </row>
    <row r="69" spans="2:12" s="1" customFormat="1" ht="6.95" customHeight="1">
      <c r="B69" s="37"/>
      <c r="C69" s="38"/>
      <c r="D69" s="38"/>
      <c r="E69" s="38"/>
      <c r="F69" s="38"/>
      <c r="G69" s="38"/>
      <c r="H69" s="38"/>
      <c r="I69" s="105"/>
      <c r="J69" s="38"/>
      <c r="K69" s="38"/>
      <c r="L69" s="26"/>
    </row>
    <row r="70" spans="2:12" s="1" customFormat="1" ht="24.95" customHeight="1">
      <c r="B70" s="26"/>
      <c r="C70" s="16" t="s">
        <v>121</v>
      </c>
      <c r="I70" s="88"/>
      <c r="L70" s="26"/>
    </row>
    <row r="71" spans="2:12" s="1" customFormat="1" ht="6.95" customHeight="1">
      <c r="B71" s="26"/>
      <c r="I71" s="88"/>
      <c r="L71" s="26"/>
    </row>
    <row r="72" spans="2:12" s="1" customFormat="1" ht="12" customHeight="1">
      <c r="B72" s="26"/>
      <c r="C72" s="21" t="s">
        <v>16</v>
      </c>
      <c r="I72" s="88"/>
      <c r="L72" s="26"/>
    </row>
    <row r="73" spans="2:12" s="1" customFormat="1" ht="16.5" customHeight="1">
      <c r="B73" s="26"/>
      <c r="E73" s="212" t="str">
        <f>E7</f>
        <v>Opravné práce na trati Staňkov - Poběžovice</v>
      </c>
      <c r="F73" s="213"/>
      <c r="G73" s="213"/>
      <c r="H73" s="213"/>
      <c r="I73" s="88"/>
      <c r="L73" s="26"/>
    </row>
    <row r="74" spans="2:12" ht="12" customHeight="1">
      <c r="B74" s="15"/>
      <c r="C74" s="21" t="s">
        <v>112</v>
      </c>
      <c r="L74" s="15"/>
    </row>
    <row r="75" spans="2:12" s="1" customFormat="1" ht="16.5" customHeight="1">
      <c r="B75" s="26"/>
      <c r="E75" s="212" t="s">
        <v>468</v>
      </c>
      <c r="F75" s="187"/>
      <c r="G75" s="187"/>
      <c r="H75" s="187"/>
      <c r="I75" s="88"/>
      <c r="L75" s="26"/>
    </row>
    <row r="76" spans="2:12" s="1" customFormat="1" ht="12" customHeight="1">
      <c r="B76" s="26"/>
      <c r="C76" s="21" t="s">
        <v>114</v>
      </c>
      <c r="I76" s="88"/>
      <c r="L76" s="26"/>
    </row>
    <row r="77" spans="2:12" s="1" customFormat="1" ht="16.5" customHeight="1">
      <c r="B77" s="26"/>
      <c r="E77" s="188" t="str">
        <f>E11</f>
        <v>SO 2.1 - Výměna KL, pražců a kolejnic</v>
      </c>
      <c r="F77" s="187"/>
      <c r="G77" s="187"/>
      <c r="H77" s="187"/>
      <c r="I77" s="88"/>
      <c r="L77" s="26"/>
    </row>
    <row r="78" spans="2:12" s="1" customFormat="1" ht="6.95" customHeight="1">
      <c r="B78" s="26"/>
      <c r="I78" s="88"/>
      <c r="L78" s="26"/>
    </row>
    <row r="79" spans="2:12" s="1" customFormat="1" ht="12" customHeight="1">
      <c r="B79" s="26"/>
      <c r="C79" s="21" t="s">
        <v>20</v>
      </c>
      <c r="F79" s="12" t="str">
        <f>F14</f>
        <v>TO Domažlice</v>
      </c>
      <c r="I79" s="89" t="s">
        <v>22</v>
      </c>
      <c r="J79" s="42" t="str">
        <f>IF(J14="","",J14)</f>
        <v>14. 3. 2019</v>
      </c>
      <c r="L79" s="26"/>
    </row>
    <row r="80" spans="2:12" s="1" customFormat="1" ht="6.95" customHeight="1">
      <c r="B80" s="26"/>
      <c r="I80" s="88"/>
      <c r="L80" s="26"/>
    </row>
    <row r="81" spans="2:65" s="1" customFormat="1" ht="13.7" customHeight="1">
      <c r="B81" s="26"/>
      <c r="C81" s="21" t="s">
        <v>24</v>
      </c>
      <c r="F81" s="12" t="str">
        <f>E17</f>
        <v>SŽDC s.o. - OŘ Plzeň</v>
      </c>
      <c r="I81" s="89" t="s">
        <v>30</v>
      </c>
      <c r="J81" s="24" t="str">
        <f>E23</f>
        <v xml:space="preserve"> </v>
      </c>
      <c r="L81" s="26"/>
    </row>
    <row r="82" spans="2:65" s="1" customFormat="1" ht="13.7" customHeight="1">
      <c r="B82" s="26"/>
      <c r="C82" s="21" t="s">
        <v>28</v>
      </c>
      <c r="F82" s="12" t="str">
        <f>IF(E20="","",E20)</f>
        <v>Vyplň údaj</v>
      </c>
      <c r="I82" s="89" t="s">
        <v>33</v>
      </c>
      <c r="J82" s="24" t="str">
        <f>E26</f>
        <v>Jung</v>
      </c>
      <c r="L82" s="26"/>
    </row>
    <row r="83" spans="2:65" s="1" customFormat="1" ht="10.35" customHeight="1">
      <c r="B83" s="26"/>
      <c r="I83" s="88"/>
      <c r="L83" s="26"/>
    </row>
    <row r="84" spans="2:65" s="8" customFormat="1" ht="29.25" customHeight="1">
      <c r="B84" s="110"/>
      <c r="C84" s="111" t="s">
        <v>122</v>
      </c>
      <c r="D84" s="112" t="s">
        <v>56</v>
      </c>
      <c r="E84" s="112" t="s">
        <v>52</v>
      </c>
      <c r="F84" s="112" t="s">
        <v>53</v>
      </c>
      <c r="G84" s="112" t="s">
        <v>123</v>
      </c>
      <c r="H84" s="112" t="s">
        <v>124</v>
      </c>
      <c r="I84" s="113" t="s">
        <v>125</v>
      </c>
      <c r="J84" s="114" t="s">
        <v>118</v>
      </c>
      <c r="K84" s="115" t="s">
        <v>126</v>
      </c>
      <c r="L84" s="110"/>
      <c r="M84" s="49" t="s">
        <v>1</v>
      </c>
      <c r="N84" s="50" t="s">
        <v>41</v>
      </c>
      <c r="O84" s="50" t="s">
        <v>127</v>
      </c>
      <c r="P84" s="50" t="s">
        <v>128</v>
      </c>
      <c r="Q84" s="50" t="s">
        <v>129</v>
      </c>
      <c r="R84" s="50" t="s">
        <v>130</v>
      </c>
      <c r="S84" s="50" t="s">
        <v>131</v>
      </c>
      <c r="T84" s="51" t="s">
        <v>132</v>
      </c>
    </row>
    <row r="85" spans="2:65" s="1" customFormat="1" ht="22.9" customHeight="1">
      <c r="B85" s="26"/>
      <c r="C85" s="54" t="s">
        <v>133</v>
      </c>
      <c r="I85" s="88"/>
      <c r="J85" s="116">
        <f>BK85</f>
        <v>0</v>
      </c>
      <c r="L85" s="26"/>
      <c r="M85" s="52"/>
      <c r="N85" s="43"/>
      <c r="O85" s="43"/>
      <c r="P85" s="117">
        <f>SUM(P86:P254)</f>
        <v>0</v>
      </c>
      <c r="Q85" s="43"/>
      <c r="R85" s="117">
        <f>SUM(R86:R254)</f>
        <v>35705.555189999999</v>
      </c>
      <c r="S85" s="43"/>
      <c r="T85" s="118">
        <f>SUM(T86:T254)</f>
        <v>0</v>
      </c>
      <c r="AT85" s="12" t="s">
        <v>70</v>
      </c>
      <c r="AU85" s="12" t="s">
        <v>120</v>
      </c>
      <c r="BK85" s="119">
        <f>SUM(BK86:BK254)</f>
        <v>0</v>
      </c>
    </row>
    <row r="86" spans="2:65" s="1" customFormat="1" ht="16.5" customHeight="1">
      <c r="B86" s="120"/>
      <c r="C86" s="121" t="s">
        <v>78</v>
      </c>
      <c r="D86" s="121" t="s">
        <v>134</v>
      </c>
      <c r="E86" s="122" t="s">
        <v>470</v>
      </c>
      <c r="F86" s="123" t="s">
        <v>471</v>
      </c>
      <c r="G86" s="124" t="s">
        <v>137</v>
      </c>
      <c r="H86" s="125">
        <v>370</v>
      </c>
      <c r="I86" s="126"/>
      <c r="J86" s="127">
        <f>ROUND(I86*H86,2)</f>
        <v>0</v>
      </c>
      <c r="K86" s="123" t="s">
        <v>138</v>
      </c>
      <c r="L86" s="26"/>
      <c r="M86" s="128" t="s">
        <v>1</v>
      </c>
      <c r="N86" s="129" t="s">
        <v>42</v>
      </c>
      <c r="O86" s="45"/>
      <c r="P86" s="130">
        <f>O86*H86</f>
        <v>0</v>
      </c>
      <c r="Q86" s="130">
        <v>0</v>
      </c>
      <c r="R86" s="130">
        <f>Q86*H86</f>
        <v>0</v>
      </c>
      <c r="S86" s="130">
        <v>0</v>
      </c>
      <c r="T86" s="131">
        <f>S86*H86</f>
        <v>0</v>
      </c>
      <c r="AR86" s="12" t="s">
        <v>139</v>
      </c>
      <c r="AT86" s="12" t="s">
        <v>134</v>
      </c>
      <c r="AU86" s="12" t="s">
        <v>71</v>
      </c>
      <c r="AY86" s="12" t="s">
        <v>140</v>
      </c>
      <c r="BE86" s="132">
        <f>IF(N86="základní",J86,0)</f>
        <v>0</v>
      </c>
      <c r="BF86" s="132">
        <f>IF(N86="snížená",J86,0)</f>
        <v>0</v>
      </c>
      <c r="BG86" s="132">
        <f>IF(N86="zákl. přenesená",J86,0)</f>
        <v>0</v>
      </c>
      <c r="BH86" s="132">
        <f>IF(N86="sníž. přenesená",J86,0)</f>
        <v>0</v>
      </c>
      <c r="BI86" s="132">
        <f>IF(N86="nulová",J86,0)</f>
        <v>0</v>
      </c>
      <c r="BJ86" s="12" t="s">
        <v>78</v>
      </c>
      <c r="BK86" s="132">
        <f>ROUND(I86*H86,2)</f>
        <v>0</v>
      </c>
      <c r="BL86" s="12" t="s">
        <v>139</v>
      </c>
      <c r="BM86" s="12" t="s">
        <v>472</v>
      </c>
    </row>
    <row r="87" spans="2:65" s="1" customFormat="1" ht="29.25">
      <c r="B87" s="26"/>
      <c r="D87" s="133" t="s">
        <v>142</v>
      </c>
      <c r="F87" s="134" t="s">
        <v>473</v>
      </c>
      <c r="I87" s="88"/>
      <c r="L87" s="26"/>
      <c r="M87" s="135"/>
      <c r="N87" s="45"/>
      <c r="O87" s="45"/>
      <c r="P87" s="45"/>
      <c r="Q87" s="45"/>
      <c r="R87" s="45"/>
      <c r="S87" s="45"/>
      <c r="T87" s="46"/>
      <c r="AT87" s="12" t="s">
        <v>142</v>
      </c>
      <c r="AU87" s="12" t="s">
        <v>71</v>
      </c>
    </row>
    <row r="88" spans="2:65" s="9" customFormat="1" ht="11.25">
      <c r="B88" s="136"/>
      <c r="D88" s="133" t="s">
        <v>144</v>
      </c>
      <c r="E88" s="137" t="s">
        <v>1</v>
      </c>
      <c r="F88" s="138" t="s">
        <v>474</v>
      </c>
      <c r="H88" s="139">
        <v>370</v>
      </c>
      <c r="I88" s="140"/>
      <c r="L88" s="136"/>
      <c r="M88" s="141"/>
      <c r="N88" s="142"/>
      <c r="O88" s="142"/>
      <c r="P88" s="142"/>
      <c r="Q88" s="142"/>
      <c r="R88" s="142"/>
      <c r="S88" s="142"/>
      <c r="T88" s="143"/>
      <c r="AT88" s="137" t="s">
        <v>144</v>
      </c>
      <c r="AU88" s="137" t="s">
        <v>71</v>
      </c>
      <c r="AV88" s="9" t="s">
        <v>80</v>
      </c>
      <c r="AW88" s="9" t="s">
        <v>32</v>
      </c>
      <c r="AX88" s="9" t="s">
        <v>78</v>
      </c>
      <c r="AY88" s="137" t="s">
        <v>140</v>
      </c>
    </row>
    <row r="89" spans="2:65" s="1" customFormat="1" ht="16.5" customHeight="1">
      <c r="B89" s="120"/>
      <c r="C89" s="121" t="s">
        <v>80</v>
      </c>
      <c r="D89" s="121" t="s">
        <v>134</v>
      </c>
      <c r="E89" s="122" t="s">
        <v>391</v>
      </c>
      <c r="F89" s="123" t="s">
        <v>392</v>
      </c>
      <c r="G89" s="124" t="s">
        <v>152</v>
      </c>
      <c r="H89" s="125">
        <v>18.5</v>
      </c>
      <c r="I89" s="126"/>
      <c r="J89" s="127">
        <f>ROUND(I89*H89,2)</f>
        <v>0</v>
      </c>
      <c r="K89" s="123" t="s">
        <v>138</v>
      </c>
      <c r="L89" s="26"/>
      <c r="M89" s="128" t="s">
        <v>1</v>
      </c>
      <c r="N89" s="129" t="s">
        <v>42</v>
      </c>
      <c r="O89" s="45"/>
      <c r="P89" s="130">
        <f>O89*H89</f>
        <v>0</v>
      </c>
      <c r="Q89" s="130">
        <v>0</v>
      </c>
      <c r="R89" s="130">
        <f>Q89*H89</f>
        <v>0</v>
      </c>
      <c r="S89" s="130">
        <v>0</v>
      </c>
      <c r="T89" s="131">
        <f>S89*H89</f>
        <v>0</v>
      </c>
      <c r="AR89" s="12" t="s">
        <v>139</v>
      </c>
      <c r="AT89" s="12" t="s">
        <v>134</v>
      </c>
      <c r="AU89" s="12" t="s">
        <v>71</v>
      </c>
      <c r="AY89" s="12" t="s">
        <v>140</v>
      </c>
      <c r="BE89" s="132">
        <f>IF(N89="základní",J89,0)</f>
        <v>0</v>
      </c>
      <c r="BF89" s="132">
        <f>IF(N89="snížená",J89,0)</f>
        <v>0</v>
      </c>
      <c r="BG89" s="132">
        <f>IF(N89="zákl. přenesená",J89,0)</f>
        <v>0</v>
      </c>
      <c r="BH89" s="132">
        <f>IF(N89="sníž. přenesená",J89,0)</f>
        <v>0</v>
      </c>
      <c r="BI89" s="132">
        <f>IF(N89="nulová",J89,0)</f>
        <v>0</v>
      </c>
      <c r="BJ89" s="12" t="s">
        <v>78</v>
      </c>
      <c r="BK89" s="132">
        <f>ROUND(I89*H89,2)</f>
        <v>0</v>
      </c>
      <c r="BL89" s="12" t="s">
        <v>139</v>
      </c>
      <c r="BM89" s="12" t="s">
        <v>475</v>
      </c>
    </row>
    <row r="90" spans="2:65" s="1" customFormat="1" ht="19.5">
      <c r="B90" s="26"/>
      <c r="D90" s="133" t="s">
        <v>142</v>
      </c>
      <c r="F90" s="134" t="s">
        <v>394</v>
      </c>
      <c r="I90" s="88"/>
      <c r="L90" s="26"/>
      <c r="M90" s="135"/>
      <c r="N90" s="45"/>
      <c r="O90" s="45"/>
      <c r="P90" s="45"/>
      <c r="Q90" s="45"/>
      <c r="R90" s="45"/>
      <c r="S90" s="45"/>
      <c r="T90" s="46"/>
      <c r="AT90" s="12" t="s">
        <v>142</v>
      </c>
      <c r="AU90" s="12" t="s">
        <v>71</v>
      </c>
    </row>
    <row r="91" spans="2:65" s="9" customFormat="1" ht="11.25">
      <c r="B91" s="136"/>
      <c r="D91" s="133" t="s">
        <v>144</v>
      </c>
      <c r="E91" s="137" t="s">
        <v>1</v>
      </c>
      <c r="F91" s="138" t="s">
        <v>476</v>
      </c>
      <c r="H91" s="139">
        <v>18.5</v>
      </c>
      <c r="I91" s="140"/>
      <c r="L91" s="136"/>
      <c r="M91" s="141"/>
      <c r="N91" s="142"/>
      <c r="O91" s="142"/>
      <c r="P91" s="142"/>
      <c r="Q91" s="142"/>
      <c r="R91" s="142"/>
      <c r="S91" s="142"/>
      <c r="T91" s="143"/>
      <c r="AT91" s="137" t="s">
        <v>144</v>
      </c>
      <c r="AU91" s="137" t="s">
        <v>71</v>
      </c>
      <c r="AV91" s="9" t="s">
        <v>80</v>
      </c>
      <c r="AW91" s="9" t="s">
        <v>32</v>
      </c>
      <c r="AX91" s="9" t="s">
        <v>78</v>
      </c>
      <c r="AY91" s="137" t="s">
        <v>140</v>
      </c>
    </row>
    <row r="92" spans="2:65" s="1" customFormat="1" ht="16.5" customHeight="1">
      <c r="B92" s="120"/>
      <c r="C92" s="121" t="s">
        <v>156</v>
      </c>
      <c r="D92" s="121" t="s">
        <v>134</v>
      </c>
      <c r="E92" s="122" t="s">
        <v>382</v>
      </c>
      <c r="F92" s="123" t="s">
        <v>383</v>
      </c>
      <c r="G92" s="124" t="s">
        <v>152</v>
      </c>
      <c r="H92" s="125">
        <v>468.6</v>
      </c>
      <c r="I92" s="126"/>
      <c r="J92" s="127">
        <f>ROUND(I92*H92,2)</f>
        <v>0</v>
      </c>
      <c r="K92" s="123" t="s">
        <v>138</v>
      </c>
      <c r="L92" s="26"/>
      <c r="M92" s="128" t="s">
        <v>1</v>
      </c>
      <c r="N92" s="129" t="s">
        <v>42</v>
      </c>
      <c r="O92" s="45"/>
      <c r="P92" s="130">
        <f>O92*H92</f>
        <v>0</v>
      </c>
      <c r="Q92" s="130">
        <v>0</v>
      </c>
      <c r="R92" s="130">
        <f>Q92*H92</f>
        <v>0</v>
      </c>
      <c r="S92" s="130">
        <v>0</v>
      </c>
      <c r="T92" s="131">
        <f>S92*H92</f>
        <v>0</v>
      </c>
      <c r="AR92" s="12" t="s">
        <v>139</v>
      </c>
      <c r="AT92" s="12" t="s">
        <v>134</v>
      </c>
      <c r="AU92" s="12" t="s">
        <v>71</v>
      </c>
      <c r="AY92" s="12" t="s">
        <v>140</v>
      </c>
      <c r="BE92" s="132">
        <f>IF(N92="základní",J92,0)</f>
        <v>0</v>
      </c>
      <c r="BF92" s="132">
        <f>IF(N92="snížená",J92,0)</f>
        <v>0</v>
      </c>
      <c r="BG92" s="132">
        <f>IF(N92="zákl. přenesená",J92,0)</f>
        <v>0</v>
      </c>
      <c r="BH92" s="132">
        <f>IF(N92="sníž. přenesená",J92,0)</f>
        <v>0</v>
      </c>
      <c r="BI92" s="132">
        <f>IF(N92="nulová",J92,0)</f>
        <v>0</v>
      </c>
      <c r="BJ92" s="12" t="s">
        <v>78</v>
      </c>
      <c r="BK92" s="132">
        <f>ROUND(I92*H92,2)</f>
        <v>0</v>
      </c>
      <c r="BL92" s="12" t="s">
        <v>139</v>
      </c>
      <c r="BM92" s="12" t="s">
        <v>477</v>
      </c>
    </row>
    <row r="93" spans="2:65" s="1" customFormat="1" ht="39">
      <c r="B93" s="26"/>
      <c r="D93" s="133" t="s">
        <v>142</v>
      </c>
      <c r="F93" s="134" t="s">
        <v>385</v>
      </c>
      <c r="I93" s="88"/>
      <c r="L93" s="26"/>
      <c r="M93" s="135"/>
      <c r="N93" s="45"/>
      <c r="O93" s="45"/>
      <c r="P93" s="45"/>
      <c r="Q93" s="45"/>
      <c r="R93" s="45"/>
      <c r="S93" s="45"/>
      <c r="T93" s="46"/>
      <c r="AT93" s="12" t="s">
        <v>142</v>
      </c>
      <c r="AU93" s="12" t="s">
        <v>71</v>
      </c>
    </row>
    <row r="94" spans="2:65" s="9" customFormat="1" ht="11.25">
      <c r="B94" s="136"/>
      <c r="D94" s="133" t="s">
        <v>144</v>
      </c>
      <c r="E94" s="137" t="s">
        <v>1</v>
      </c>
      <c r="F94" s="138" t="s">
        <v>478</v>
      </c>
      <c r="H94" s="139">
        <v>44.8</v>
      </c>
      <c r="I94" s="140"/>
      <c r="L94" s="136"/>
      <c r="M94" s="141"/>
      <c r="N94" s="142"/>
      <c r="O94" s="142"/>
      <c r="P94" s="142"/>
      <c r="Q94" s="142"/>
      <c r="R94" s="142"/>
      <c r="S94" s="142"/>
      <c r="T94" s="143"/>
      <c r="AT94" s="137" t="s">
        <v>144</v>
      </c>
      <c r="AU94" s="137" t="s">
        <v>71</v>
      </c>
      <c r="AV94" s="9" t="s">
        <v>80</v>
      </c>
      <c r="AW94" s="9" t="s">
        <v>32</v>
      </c>
      <c r="AX94" s="9" t="s">
        <v>71</v>
      </c>
      <c r="AY94" s="137" t="s">
        <v>140</v>
      </c>
    </row>
    <row r="95" spans="2:65" s="9" customFormat="1" ht="11.25">
      <c r="B95" s="136"/>
      <c r="D95" s="133" t="s">
        <v>144</v>
      </c>
      <c r="E95" s="137" t="s">
        <v>1</v>
      </c>
      <c r="F95" s="138" t="s">
        <v>479</v>
      </c>
      <c r="H95" s="139">
        <v>41.6</v>
      </c>
      <c r="I95" s="140"/>
      <c r="L95" s="136"/>
      <c r="M95" s="141"/>
      <c r="N95" s="142"/>
      <c r="O95" s="142"/>
      <c r="P95" s="142"/>
      <c r="Q95" s="142"/>
      <c r="R95" s="142"/>
      <c r="S95" s="142"/>
      <c r="T95" s="143"/>
      <c r="AT95" s="137" t="s">
        <v>144</v>
      </c>
      <c r="AU95" s="137" t="s">
        <v>71</v>
      </c>
      <c r="AV95" s="9" t="s">
        <v>80</v>
      </c>
      <c r="AW95" s="9" t="s">
        <v>32</v>
      </c>
      <c r="AX95" s="9" t="s">
        <v>71</v>
      </c>
      <c r="AY95" s="137" t="s">
        <v>140</v>
      </c>
    </row>
    <row r="96" spans="2:65" s="9" customFormat="1" ht="11.25">
      <c r="B96" s="136"/>
      <c r="D96" s="133" t="s">
        <v>144</v>
      </c>
      <c r="E96" s="137" t="s">
        <v>1</v>
      </c>
      <c r="F96" s="138" t="s">
        <v>480</v>
      </c>
      <c r="H96" s="139">
        <v>191.8</v>
      </c>
      <c r="I96" s="140"/>
      <c r="L96" s="136"/>
      <c r="M96" s="141"/>
      <c r="N96" s="142"/>
      <c r="O96" s="142"/>
      <c r="P96" s="142"/>
      <c r="Q96" s="142"/>
      <c r="R96" s="142"/>
      <c r="S96" s="142"/>
      <c r="T96" s="143"/>
      <c r="AT96" s="137" t="s">
        <v>144</v>
      </c>
      <c r="AU96" s="137" t="s">
        <v>71</v>
      </c>
      <c r="AV96" s="9" t="s">
        <v>80</v>
      </c>
      <c r="AW96" s="9" t="s">
        <v>32</v>
      </c>
      <c r="AX96" s="9" t="s">
        <v>71</v>
      </c>
      <c r="AY96" s="137" t="s">
        <v>140</v>
      </c>
    </row>
    <row r="97" spans="2:65" s="9" customFormat="1" ht="11.25">
      <c r="B97" s="136"/>
      <c r="D97" s="133" t="s">
        <v>144</v>
      </c>
      <c r="E97" s="137" t="s">
        <v>1</v>
      </c>
      <c r="F97" s="138" t="s">
        <v>481</v>
      </c>
      <c r="H97" s="139">
        <v>190.4</v>
      </c>
      <c r="I97" s="140"/>
      <c r="L97" s="136"/>
      <c r="M97" s="141"/>
      <c r="N97" s="142"/>
      <c r="O97" s="142"/>
      <c r="P97" s="142"/>
      <c r="Q97" s="142"/>
      <c r="R97" s="142"/>
      <c r="S97" s="142"/>
      <c r="T97" s="143"/>
      <c r="AT97" s="137" t="s">
        <v>144</v>
      </c>
      <c r="AU97" s="137" t="s">
        <v>71</v>
      </c>
      <c r="AV97" s="9" t="s">
        <v>80</v>
      </c>
      <c r="AW97" s="9" t="s">
        <v>32</v>
      </c>
      <c r="AX97" s="9" t="s">
        <v>71</v>
      </c>
      <c r="AY97" s="137" t="s">
        <v>140</v>
      </c>
    </row>
    <row r="98" spans="2:65" s="10" customFormat="1" ht="11.25">
      <c r="B98" s="144"/>
      <c r="D98" s="133" t="s">
        <v>144</v>
      </c>
      <c r="E98" s="145" t="s">
        <v>1</v>
      </c>
      <c r="F98" s="146" t="s">
        <v>149</v>
      </c>
      <c r="H98" s="147">
        <v>468.6</v>
      </c>
      <c r="I98" s="148"/>
      <c r="L98" s="144"/>
      <c r="M98" s="149"/>
      <c r="N98" s="150"/>
      <c r="O98" s="150"/>
      <c r="P98" s="150"/>
      <c r="Q98" s="150"/>
      <c r="R98" s="150"/>
      <c r="S98" s="150"/>
      <c r="T98" s="151"/>
      <c r="AT98" s="145" t="s">
        <v>144</v>
      </c>
      <c r="AU98" s="145" t="s">
        <v>71</v>
      </c>
      <c r="AV98" s="10" t="s">
        <v>139</v>
      </c>
      <c r="AW98" s="10" t="s">
        <v>32</v>
      </c>
      <c r="AX98" s="10" t="s">
        <v>78</v>
      </c>
      <c r="AY98" s="145" t="s">
        <v>140</v>
      </c>
    </row>
    <row r="99" spans="2:65" s="1" customFormat="1" ht="16.5" customHeight="1">
      <c r="B99" s="120"/>
      <c r="C99" s="121" t="s">
        <v>139</v>
      </c>
      <c r="D99" s="121" t="s">
        <v>134</v>
      </c>
      <c r="E99" s="122" t="s">
        <v>162</v>
      </c>
      <c r="F99" s="123" t="s">
        <v>163</v>
      </c>
      <c r="G99" s="124" t="s">
        <v>152</v>
      </c>
      <c r="H99" s="125">
        <v>468</v>
      </c>
      <c r="I99" s="126"/>
      <c r="J99" s="127">
        <f>ROUND(I99*H99,2)</f>
        <v>0</v>
      </c>
      <c r="K99" s="123" t="s">
        <v>138</v>
      </c>
      <c r="L99" s="26"/>
      <c r="M99" s="128" t="s">
        <v>1</v>
      </c>
      <c r="N99" s="129" t="s">
        <v>42</v>
      </c>
      <c r="O99" s="45"/>
      <c r="P99" s="130">
        <f>O99*H99</f>
        <v>0</v>
      </c>
      <c r="Q99" s="130">
        <v>0</v>
      </c>
      <c r="R99" s="130">
        <f>Q99*H99</f>
        <v>0</v>
      </c>
      <c r="S99" s="130">
        <v>0</v>
      </c>
      <c r="T99" s="131">
        <f>S99*H99</f>
        <v>0</v>
      </c>
      <c r="AR99" s="12" t="s">
        <v>139</v>
      </c>
      <c r="AT99" s="12" t="s">
        <v>134</v>
      </c>
      <c r="AU99" s="12" t="s">
        <v>71</v>
      </c>
      <c r="AY99" s="12" t="s">
        <v>140</v>
      </c>
      <c r="BE99" s="132">
        <f>IF(N99="základní",J99,0)</f>
        <v>0</v>
      </c>
      <c r="BF99" s="132">
        <f>IF(N99="snížená",J99,0)</f>
        <v>0</v>
      </c>
      <c r="BG99" s="132">
        <f>IF(N99="zákl. přenesená",J99,0)</f>
        <v>0</v>
      </c>
      <c r="BH99" s="132">
        <f>IF(N99="sníž. přenesená",J99,0)</f>
        <v>0</v>
      </c>
      <c r="BI99" s="132">
        <f>IF(N99="nulová",J99,0)</f>
        <v>0</v>
      </c>
      <c r="BJ99" s="12" t="s">
        <v>78</v>
      </c>
      <c r="BK99" s="132">
        <f>ROUND(I99*H99,2)</f>
        <v>0</v>
      </c>
      <c r="BL99" s="12" t="s">
        <v>139</v>
      </c>
      <c r="BM99" s="12" t="s">
        <v>482</v>
      </c>
    </row>
    <row r="100" spans="2:65" s="1" customFormat="1" ht="19.5">
      <c r="B100" s="26"/>
      <c r="D100" s="133" t="s">
        <v>142</v>
      </c>
      <c r="F100" s="134" t="s">
        <v>165</v>
      </c>
      <c r="I100" s="88"/>
      <c r="L100" s="26"/>
      <c r="M100" s="135"/>
      <c r="N100" s="45"/>
      <c r="O100" s="45"/>
      <c r="P100" s="45"/>
      <c r="Q100" s="45"/>
      <c r="R100" s="45"/>
      <c r="S100" s="45"/>
      <c r="T100" s="46"/>
      <c r="AT100" s="12" t="s">
        <v>142</v>
      </c>
      <c r="AU100" s="12" t="s">
        <v>71</v>
      </c>
    </row>
    <row r="101" spans="2:65" s="9" customFormat="1" ht="11.25">
      <c r="B101" s="136"/>
      <c r="D101" s="133" t="s">
        <v>144</v>
      </c>
      <c r="E101" s="137" t="s">
        <v>1</v>
      </c>
      <c r="F101" s="138" t="s">
        <v>483</v>
      </c>
      <c r="H101" s="139">
        <v>468</v>
      </c>
      <c r="I101" s="140"/>
      <c r="L101" s="136"/>
      <c r="M101" s="141"/>
      <c r="N101" s="142"/>
      <c r="O101" s="142"/>
      <c r="P101" s="142"/>
      <c r="Q101" s="142"/>
      <c r="R101" s="142"/>
      <c r="S101" s="142"/>
      <c r="T101" s="143"/>
      <c r="AT101" s="137" t="s">
        <v>144</v>
      </c>
      <c r="AU101" s="137" t="s">
        <v>71</v>
      </c>
      <c r="AV101" s="9" t="s">
        <v>80</v>
      </c>
      <c r="AW101" s="9" t="s">
        <v>32</v>
      </c>
      <c r="AX101" s="9" t="s">
        <v>78</v>
      </c>
      <c r="AY101" s="137" t="s">
        <v>140</v>
      </c>
    </row>
    <row r="102" spans="2:65" s="1" customFormat="1" ht="16.5" customHeight="1">
      <c r="B102" s="120"/>
      <c r="C102" s="152" t="s">
        <v>167</v>
      </c>
      <c r="D102" s="152" t="s">
        <v>168</v>
      </c>
      <c r="E102" s="153" t="s">
        <v>169</v>
      </c>
      <c r="F102" s="154" t="s">
        <v>170</v>
      </c>
      <c r="G102" s="155" t="s">
        <v>171</v>
      </c>
      <c r="H102" s="156">
        <v>667.36800000000005</v>
      </c>
      <c r="I102" s="157"/>
      <c r="J102" s="158">
        <f>ROUND(I102*H102,2)</f>
        <v>0</v>
      </c>
      <c r="K102" s="154" t="s">
        <v>138</v>
      </c>
      <c r="L102" s="159"/>
      <c r="M102" s="160" t="s">
        <v>1</v>
      </c>
      <c r="N102" s="161" t="s">
        <v>42</v>
      </c>
      <c r="O102" s="45"/>
      <c r="P102" s="130">
        <f>O102*H102</f>
        <v>0</v>
      </c>
      <c r="Q102" s="130">
        <v>1</v>
      </c>
      <c r="R102" s="130">
        <f>Q102*H102</f>
        <v>667.36800000000005</v>
      </c>
      <c r="S102" s="130">
        <v>0</v>
      </c>
      <c r="T102" s="131">
        <f>S102*H102</f>
        <v>0</v>
      </c>
      <c r="AR102" s="12" t="s">
        <v>172</v>
      </c>
      <c r="AT102" s="12" t="s">
        <v>168</v>
      </c>
      <c r="AU102" s="12" t="s">
        <v>71</v>
      </c>
      <c r="AY102" s="12" t="s">
        <v>140</v>
      </c>
      <c r="BE102" s="132">
        <f>IF(N102="základní",J102,0)</f>
        <v>0</v>
      </c>
      <c r="BF102" s="132">
        <f>IF(N102="snížená",J102,0)</f>
        <v>0</v>
      </c>
      <c r="BG102" s="132">
        <f>IF(N102="zákl. přenesená",J102,0)</f>
        <v>0</v>
      </c>
      <c r="BH102" s="132">
        <f>IF(N102="sníž. přenesená",J102,0)</f>
        <v>0</v>
      </c>
      <c r="BI102" s="132">
        <f>IF(N102="nulová",J102,0)</f>
        <v>0</v>
      </c>
      <c r="BJ102" s="12" t="s">
        <v>78</v>
      </c>
      <c r="BK102" s="132">
        <f>ROUND(I102*H102,2)</f>
        <v>0</v>
      </c>
      <c r="BL102" s="12" t="s">
        <v>172</v>
      </c>
      <c r="BM102" s="12" t="s">
        <v>484</v>
      </c>
    </row>
    <row r="103" spans="2:65" s="1" customFormat="1" ht="11.25">
      <c r="B103" s="26"/>
      <c r="D103" s="133" t="s">
        <v>142</v>
      </c>
      <c r="F103" s="134" t="s">
        <v>170</v>
      </c>
      <c r="I103" s="88"/>
      <c r="L103" s="26"/>
      <c r="M103" s="135"/>
      <c r="N103" s="45"/>
      <c r="O103" s="45"/>
      <c r="P103" s="45"/>
      <c r="Q103" s="45"/>
      <c r="R103" s="45"/>
      <c r="S103" s="45"/>
      <c r="T103" s="46"/>
      <c r="AT103" s="12" t="s">
        <v>142</v>
      </c>
      <c r="AU103" s="12" t="s">
        <v>71</v>
      </c>
    </row>
    <row r="104" spans="2:65" s="9" customFormat="1" ht="11.25">
      <c r="B104" s="136"/>
      <c r="D104" s="133" t="s">
        <v>144</v>
      </c>
      <c r="E104" s="137" t="s">
        <v>1</v>
      </c>
      <c r="F104" s="138" t="s">
        <v>485</v>
      </c>
      <c r="H104" s="139">
        <v>667.36800000000005</v>
      </c>
      <c r="I104" s="140"/>
      <c r="L104" s="136"/>
      <c r="M104" s="141"/>
      <c r="N104" s="142"/>
      <c r="O104" s="142"/>
      <c r="P104" s="142"/>
      <c r="Q104" s="142"/>
      <c r="R104" s="142"/>
      <c r="S104" s="142"/>
      <c r="T104" s="143"/>
      <c r="AT104" s="137" t="s">
        <v>144</v>
      </c>
      <c r="AU104" s="137" t="s">
        <v>71</v>
      </c>
      <c r="AV104" s="9" t="s">
        <v>80</v>
      </c>
      <c r="AW104" s="9" t="s">
        <v>32</v>
      </c>
      <c r="AX104" s="9" t="s">
        <v>78</v>
      </c>
      <c r="AY104" s="137" t="s">
        <v>140</v>
      </c>
    </row>
    <row r="105" spans="2:65" s="1" customFormat="1" ht="16.5" customHeight="1">
      <c r="B105" s="120"/>
      <c r="C105" s="152" t="s">
        <v>175</v>
      </c>
      <c r="D105" s="152" t="s">
        <v>168</v>
      </c>
      <c r="E105" s="153" t="s">
        <v>397</v>
      </c>
      <c r="F105" s="154" t="s">
        <v>398</v>
      </c>
      <c r="G105" s="155" t="s">
        <v>171</v>
      </c>
      <c r="H105" s="156">
        <v>27.75</v>
      </c>
      <c r="I105" s="157"/>
      <c r="J105" s="158">
        <f>ROUND(I105*H105,2)</f>
        <v>0</v>
      </c>
      <c r="K105" s="154" t="s">
        <v>138</v>
      </c>
      <c r="L105" s="159"/>
      <c r="M105" s="160" t="s">
        <v>1</v>
      </c>
      <c r="N105" s="161" t="s">
        <v>42</v>
      </c>
      <c r="O105" s="45"/>
      <c r="P105" s="130">
        <f>O105*H105</f>
        <v>0</v>
      </c>
      <c r="Q105" s="130">
        <v>1</v>
      </c>
      <c r="R105" s="130">
        <f>Q105*H105</f>
        <v>27.75</v>
      </c>
      <c r="S105" s="130">
        <v>0</v>
      </c>
      <c r="T105" s="131">
        <f>S105*H105</f>
        <v>0</v>
      </c>
      <c r="AR105" s="12" t="s">
        <v>172</v>
      </c>
      <c r="AT105" s="12" t="s">
        <v>168</v>
      </c>
      <c r="AU105" s="12" t="s">
        <v>71</v>
      </c>
      <c r="AY105" s="12" t="s">
        <v>140</v>
      </c>
      <c r="BE105" s="132">
        <f>IF(N105="základní",J105,0)</f>
        <v>0</v>
      </c>
      <c r="BF105" s="132">
        <f>IF(N105="snížená",J105,0)</f>
        <v>0</v>
      </c>
      <c r="BG105" s="132">
        <f>IF(N105="zákl. přenesená",J105,0)</f>
        <v>0</v>
      </c>
      <c r="BH105" s="132">
        <f>IF(N105="sníž. přenesená",J105,0)</f>
        <v>0</v>
      </c>
      <c r="BI105" s="132">
        <f>IF(N105="nulová",J105,0)</f>
        <v>0</v>
      </c>
      <c r="BJ105" s="12" t="s">
        <v>78</v>
      </c>
      <c r="BK105" s="132">
        <f>ROUND(I105*H105,2)</f>
        <v>0</v>
      </c>
      <c r="BL105" s="12" t="s">
        <v>172</v>
      </c>
      <c r="BM105" s="12" t="s">
        <v>486</v>
      </c>
    </row>
    <row r="106" spans="2:65" s="1" customFormat="1" ht="11.25">
      <c r="B106" s="26"/>
      <c r="D106" s="133" t="s">
        <v>142</v>
      </c>
      <c r="F106" s="134" t="s">
        <v>398</v>
      </c>
      <c r="I106" s="88"/>
      <c r="L106" s="26"/>
      <c r="M106" s="135"/>
      <c r="N106" s="45"/>
      <c r="O106" s="45"/>
      <c r="P106" s="45"/>
      <c r="Q106" s="45"/>
      <c r="R106" s="45"/>
      <c r="S106" s="45"/>
      <c r="T106" s="46"/>
      <c r="AT106" s="12" t="s">
        <v>142</v>
      </c>
      <c r="AU106" s="12" t="s">
        <v>71</v>
      </c>
    </row>
    <row r="107" spans="2:65" s="9" customFormat="1" ht="11.25">
      <c r="B107" s="136"/>
      <c r="D107" s="133" t="s">
        <v>144</v>
      </c>
      <c r="E107" s="137" t="s">
        <v>1</v>
      </c>
      <c r="F107" s="138" t="s">
        <v>487</v>
      </c>
      <c r="H107" s="139">
        <v>27.75</v>
      </c>
      <c r="I107" s="140"/>
      <c r="L107" s="136"/>
      <c r="M107" s="141"/>
      <c r="N107" s="142"/>
      <c r="O107" s="142"/>
      <c r="P107" s="142"/>
      <c r="Q107" s="142"/>
      <c r="R107" s="142"/>
      <c r="S107" s="142"/>
      <c r="T107" s="143"/>
      <c r="AT107" s="137" t="s">
        <v>144</v>
      </c>
      <c r="AU107" s="137" t="s">
        <v>71</v>
      </c>
      <c r="AV107" s="9" t="s">
        <v>80</v>
      </c>
      <c r="AW107" s="9" t="s">
        <v>32</v>
      </c>
      <c r="AX107" s="9" t="s">
        <v>78</v>
      </c>
      <c r="AY107" s="137" t="s">
        <v>140</v>
      </c>
    </row>
    <row r="108" spans="2:65" s="1" customFormat="1" ht="16.5" customHeight="1">
      <c r="B108" s="120"/>
      <c r="C108" s="121" t="s">
        <v>183</v>
      </c>
      <c r="D108" s="121" t="s">
        <v>134</v>
      </c>
      <c r="E108" s="122" t="s">
        <v>184</v>
      </c>
      <c r="F108" s="123" t="s">
        <v>185</v>
      </c>
      <c r="G108" s="124" t="s">
        <v>186</v>
      </c>
      <c r="H108" s="125">
        <v>24</v>
      </c>
      <c r="I108" s="126"/>
      <c r="J108" s="127">
        <f>ROUND(I108*H108,2)</f>
        <v>0</v>
      </c>
      <c r="K108" s="123" t="s">
        <v>138</v>
      </c>
      <c r="L108" s="26"/>
      <c r="M108" s="128" t="s">
        <v>1</v>
      </c>
      <c r="N108" s="129" t="s">
        <v>42</v>
      </c>
      <c r="O108" s="45"/>
      <c r="P108" s="130">
        <f>O108*H108</f>
        <v>0</v>
      </c>
      <c r="Q108" s="130">
        <v>0</v>
      </c>
      <c r="R108" s="130">
        <f>Q108*H108</f>
        <v>0</v>
      </c>
      <c r="S108" s="130">
        <v>0</v>
      </c>
      <c r="T108" s="131">
        <f>S108*H108</f>
        <v>0</v>
      </c>
      <c r="AR108" s="12" t="s">
        <v>139</v>
      </c>
      <c r="AT108" s="12" t="s">
        <v>134</v>
      </c>
      <c r="AU108" s="12" t="s">
        <v>71</v>
      </c>
      <c r="AY108" s="12" t="s">
        <v>140</v>
      </c>
      <c r="BE108" s="132">
        <f>IF(N108="základní",J108,0)</f>
        <v>0</v>
      </c>
      <c r="BF108" s="132">
        <f>IF(N108="snížená",J108,0)</f>
        <v>0</v>
      </c>
      <c r="BG108" s="132">
        <f>IF(N108="zákl. přenesená",J108,0)</f>
        <v>0</v>
      </c>
      <c r="BH108" s="132">
        <f>IF(N108="sníž. přenesená",J108,0)</f>
        <v>0</v>
      </c>
      <c r="BI108" s="132">
        <f>IF(N108="nulová",J108,0)</f>
        <v>0</v>
      </c>
      <c r="BJ108" s="12" t="s">
        <v>78</v>
      </c>
      <c r="BK108" s="132">
        <f>ROUND(I108*H108,2)</f>
        <v>0</v>
      </c>
      <c r="BL108" s="12" t="s">
        <v>139</v>
      </c>
      <c r="BM108" s="12" t="s">
        <v>488</v>
      </c>
    </row>
    <row r="109" spans="2:65" s="1" customFormat="1" ht="29.25">
      <c r="B109" s="26"/>
      <c r="D109" s="133" t="s">
        <v>142</v>
      </c>
      <c r="F109" s="134" t="s">
        <v>188</v>
      </c>
      <c r="I109" s="88"/>
      <c r="L109" s="26"/>
      <c r="M109" s="135"/>
      <c r="N109" s="45"/>
      <c r="O109" s="45"/>
      <c r="P109" s="45"/>
      <c r="Q109" s="45"/>
      <c r="R109" s="45"/>
      <c r="S109" s="45"/>
      <c r="T109" s="46"/>
      <c r="AT109" s="12" t="s">
        <v>142</v>
      </c>
      <c r="AU109" s="12" t="s">
        <v>71</v>
      </c>
    </row>
    <row r="110" spans="2:65" s="1" customFormat="1" ht="16.5" customHeight="1">
      <c r="B110" s="120"/>
      <c r="C110" s="121" t="s">
        <v>189</v>
      </c>
      <c r="D110" s="121" t="s">
        <v>134</v>
      </c>
      <c r="E110" s="122" t="s">
        <v>489</v>
      </c>
      <c r="F110" s="123" t="s">
        <v>490</v>
      </c>
      <c r="G110" s="124" t="s">
        <v>171</v>
      </c>
      <c r="H110" s="125">
        <v>55.994</v>
      </c>
      <c r="I110" s="126"/>
      <c r="J110" s="127">
        <f>ROUND(I110*H110,2)</f>
        <v>0</v>
      </c>
      <c r="K110" s="123" t="s">
        <v>138</v>
      </c>
      <c r="L110" s="26"/>
      <c r="M110" s="128" t="s">
        <v>1</v>
      </c>
      <c r="N110" s="129" t="s">
        <v>42</v>
      </c>
      <c r="O110" s="45"/>
      <c r="P110" s="130">
        <f>O110*H110</f>
        <v>0</v>
      </c>
      <c r="Q110" s="130">
        <v>0</v>
      </c>
      <c r="R110" s="130">
        <f>Q110*H110</f>
        <v>0</v>
      </c>
      <c r="S110" s="130">
        <v>0</v>
      </c>
      <c r="T110" s="131">
        <f>S110*H110</f>
        <v>0</v>
      </c>
      <c r="AR110" s="12" t="s">
        <v>139</v>
      </c>
      <c r="AT110" s="12" t="s">
        <v>134</v>
      </c>
      <c r="AU110" s="12" t="s">
        <v>71</v>
      </c>
      <c r="AY110" s="12" t="s">
        <v>140</v>
      </c>
      <c r="BE110" s="132">
        <f>IF(N110="základní",J110,0)</f>
        <v>0</v>
      </c>
      <c r="BF110" s="132">
        <f>IF(N110="snížená",J110,0)</f>
        <v>0</v>
      </c>
      <c r="BG110" s="132">
        <f>IF(N110="zákl. přenesená",J110,0)</f>
        <v>0</v>
      </c>
      <c r="BH110" s="132">
        <f>IF(N110="sníž. přenesená",J110,0)</f>
        <v>0</v>
      </c>
      <c r="BI110" s="132">
        <f>IF(N110="nulová",J110,0)</f>
        <v>0</v>
      </c>
      <c r="BJ110" s="12" t="s">
        <v>78</v>
      </c>
      <c r="BK110" s="132">
        <f>ROUND(I110*H110,2)</f>
        <v>0</v>
      </c>
      <c r="BL110" s="12" t="s">
        <v>139</v>
      </c>
      <c r="BM110" s="12" t="s">
        <v>491</v>
      </c>
    </row>
    <row r="111" spans="2:65" s="1" customFormat="1" ht="29.25">
      <c r="B111" s="26"/>
      <c r="D111" s="133" t="s">
        <v>142</v>
      </c>
      <c r="F111" s="134" t="s">
        <v>492</v>
      </c>
      <c r="I111" s="88"/>
      <c r="L111" s="26"/>
      <c r="M111" s="135"/>
      <c r="N111" s="45"/>
      <c r="O111" s="45"/>
      <c r="P111" s="45"/>
      <c r="Q111" s="45"/>
      <c r="R111" s="45"/>
      <c r="S111" s="45"/>
      <c r="T111" s="46"/>
      <c r="AT111" s="12" t="s">
        <v>142</v>
      </c>
      <c r="AU111" s="12" t="s">
        <v>71</v>
      </c>
    </row>
    <row r="112" spans="2:65" s="9" customFormat="1" ht="11.25">
      <c r="B112" s="136"/>
      <c r="D112" s="133" t="s">
        <v>144</v>
      </c>
      <c r="E112" s="137" t="s">
        <v>1</v>
      </c>
      <c r="F112" s="138" t="s">
        <v>493</v>
      </c>
      <c r="H112" s="139">
        <v>55.994</v>
      </c>
      <c r="I112" s="140"/>
      <c r="L112" s="136"/>
      <c r="M112" s="141"/>
      <c r="N112" s="142"/>
      <c r="O112" s="142"/>
      <c r="P112" s="142"/>
      <c r="Q112" s="142"/>
      <c r="R112" s="142"/>
      <c r="S112" s="142"/>
      <c r="T112" s="143"/>
      <c r="AT112" s="137" t="s">
        <v>144</v>
      </c>
      <c r="AU112" s="137" t="s">
        <v>71</v>
      </c>
      <c r="AV112" s="9" t="s">
        <v>80</v>
      </c>
      <c r="AW112" s="9" t="s">
        <v>32</v>
      </c>
      <c r="AX112" s="9" t="s">
        <v>78</v>
      </c>
      <c r="AY112" s="137" t="s">
        <v>140</v>
      </c>
    </row>
    <row r="113" spans="2:65" s="1" customFormat="1" ht="16.5" customHeight="1">
      <c r="B113" s="120"/>
      <c r="C113" s="121" t="s">
        <v>197</v>
      </c>
      <c r="D113" s="121" t="s">
        <v>134</v>
      </c>
      <c r="E113" s="122" t="s">
        <v>494</v>
      </c>
      <c r="F113" s="123" t="s">
        <v>495</v>
      </c>
      <c r="G113" s="124" t="s">
        <v>159</v>
      </c>
      <c r="H113" s="125">
        <v>0.13700000000000001</v>
      </c>
      <c r="I113" s="126"/>
      <c r="J113" s="127">
        <f>ROUND(I113*H113,2)</f>
        <v>0</v>
      </c>
      <c r="K113" s="123" t="s">
        <v>138</v>
      </c>
      <c r="L113" s="26"/>
      <c r="M113" s="128" t="s">
        <v>1</v>
      </c>
      <c r="N113" s="129" t="s">
        <v>42</v>
      </c>
      <c r="O113" s="45"/>
      <c r="P113" s="130">
        <f>O113*H113</f>
        <v>0</v>
      </c>
      <c r="Q113" s="130">
        <v>0</v>
      </c>
      <c r="R113" s="130">
        <f>Q113*H113</f>
        <v>0</v>
      </c>
      <c r="S113" s="130">
        <v>0</v>
      </c>
      <c r="T113" s="131">
        <f>S113*H113</f>
        <v>0</v>
      </c>
      <c r="AR113" s="12" t="s">
        <v>139</v>
      </c>
      <c r="AT113" s="12" t="s">
        <v>134</v>
      </c>
      <c r="AU113" s="12" t="s">
        <v>71</v>
      </c>
      <c r="AY113" s="12" t="s">
        <v>140</v>
      </c>
      <c r="BE113" s="132">
        <f>IF(N113="základní",J113,0)</f>
        <v>0</v>
      </c>
      <c r="BF113" s="132">
        <f>IF(N113="snížená",J113,0)</f>
        <v>0</v>
      </c>
      <c r="BG113" s="132">
        <f>IF(N113="zákl. přenesená",J113,0)</f>
        <v>0</v>
      </c>
      <c r="BH113" s="132">
        <f>IF(N113="sníž. přenesená",J113,0)</f>
        <v>0</v>
      </c>
      <c r="BI113" s="132">
        <f>IF(N113="nulová",J113,0)</f>
        <v>0</v>
      </c>
      <c r="BJ113" s="12" t="s">
        <v>78</v>
      </c>
      <c r="BK113" s="132">
        <f>ROUND(I113*H113,2)</f>
        <v>0</v>
      </c>
      <c r="BL113" s="12" t="s">
        <v>139</v>
      </c>
      <c r="BM113" s="12" t="s">
        <v>496</v>
      </c>
    </row>
    <row r="114" spans="2:65" s="1" customFormat="1" ht="19.5">
      <c r="B114" s="26"/>
      <c r="D114" s="133" t="s">
        <v>142</v>
      </c>
      <c r="F114" s="134" t="s">
        <v>497</v>
      </c>
      <c r="I114" s="88"/>
      <c r="L114" s="26"/>
      <c r="M114" s="135"/>
      <c r="N114" s="45"/>
      <c r="O114" s="45"/>
      <c r="P114" s="45"/>
      <c r="Q114" s="45"/>
      <c r="R114" s="45"/>
      <c r="S114" s="45"/>
      <c r="T114" s="46"/>
      <c r="AT114" s="12" t="s">
        <v>142</v>
      </c>
      <c r="AU114" s="12" t="s">
        <v>71</v>
      </c>
    </row>
    <row r="115" spans="2:65" s="1" customFormat="1" ht="16.5" customHeight="1">
      <c r="B115" s="120"/>
      <c r="C115" s="121" t="s">
        <v>204</v>
      </c>
      <c r="D115" s="121" t="s">
        <v>134</v>
      </c>
      <c r="E115" s="122" t="s">
        <v>498</v>
      </c>
      <c r="F115" s="123" t="s">
        <v>499</v>
      </c>
      <c r="G115" s="124" t="s">
        <v>159</v>
      </c>
      <c r="H115" s="125">
        <v>0.13600000000000001</v>
      </c>
      <c r="I115" s="126"/>
      <c r="J115" s="127">
        <f>ROUND(I115*H115,2)</f>
        <v>0</v>
      </c>
      <c r="K115" s="123" t="s">
        <v>138</v>
      </c>
      <c r="L115" s="26"/>
      <c r="M115" s="128" t="s">
        <v>1</v>
      </c>
      <c r="N115" s="129" t="s">
        <v>42</v>
      </c>
      <c r="O115" s="45"/>
      <c r="P115" s="130">
        <f>O115*H115</f>
        <v>0</v>
      </c>
      <c r="Q115" s="130">
        <v>0</v>
      </c>
      <c r="R115" s="130">
        <f>Q115*H115</f>
        <v>0</v>
      </c>
      <c r="S115" s="130">
        <v>0</v>
      </c>
      <c r="T115" s="131">
        <f>S115*H115</f>
        <v>0</v>
      </c>
      <c r="AR115" s="12" t="s">
        <v>139</v>
      </c>
      <c r="AT115" s="12" t="s">
        <v>134</v>
      </c>
      <c r="AU115" s="12" t="s">
        <v>71</v>
      </c>
      <c r="AY115" s="12" t="s">
        <v>140</v>
      </c>
      <c r="BE115" s="132">
        <f>IF(N115="základní",J115,0)</f>
        <v>0</v>
      </c>
      <c r="BF115" s="132">
        <f>IF(N115="snížená",J115,0)</f>
        <v>0</v>
      </c>
      <c r="BG115" s="132">
        <f>IF(N115="zákl. přenesená",J115,0)</f>
        <v>0</v>
      </c>
      <c r="BH115" s="132">
        <f>IF(N115="sníž. přenesená",J115,0)</f>
        <v>0</v>
      </c>
      <c r="BI115" s="132">
        <f>IF(N115="nulová",J115,0)</f>
        <v>0</v>
      </c>
      <c r="BJ115" s="12" t="s">
        <v>78</v>
      </c>
      <c r="BK115" s="132">
        <f>ROUND(I115*H115,2)</f>
        <v>0</v>
      </c>
      <c r="BL115" s="12" t="s">
        <v>139</v>
      </c>
      <c r="BM115" s="12" t="s">
        <v>500</v>
      </c>
    </row>
    <row r="116" spans="2:65" s="1" customFormat="1" ht="19.5">
      <c r="B116" s="26"/>
      <c r="D116" s="133" t="s">
        <v>142</v>
      </c>
      <c r="F116" s="134" t="s">
        <v>501</v>
      </c>
      <c r="I116" s="88"/>
      <c r="L116" s="26"/>
      <c r="M116" s="135"/>
      <c r="N116" s="45"/>
      <c r="O116" s="45"/>
      <c r="P116" s="45"/>
      <c r="Q116" s="45"/>
      <c r="R116" s="45"/>
      <c r="S116" s="45"/>
      <c r="T116" s="46"/>
      <c r="AT116" s="12" t="s">
        <v>142</v>
      </c>
      <c r="AU116" s="12" t="s">
        <v>71</v>
      </c>
    </row>
    <row r="117" spans="2:65" s="1" customFormat="1" ht="16.5" customHeight="1">
      <c r="B117" s="120"/>
      <c r="C117" s="121" t="s">
        <v>211</v>
      </c>
      <c r="D117" s="121" t="s">
        <v>134</v>
      </c>
      <c r="E117" s="122" t="s">
        <v>502</v>
      </c>
      <c r="F117" s="123" t="s">
        <v>503</v>
      </c>
      <c r="G117" s="124" t="s">
        <v>192</v>
      </c>
      <c r="H117" s="125">
        <v>150</v>
      </c>
      <c r="I117" s="126"/>
      <c r="J117" s="127">
        <f>ROUND(I117*H117,2)</f>
        <v>0</v>
      </c>
      <c r="K117" s="123" t="s">
        <v>138</v>
      </c>
      <c r="L117" s="26"/>
      <c r="M117" s="128" t="s">
        <v>1</v>
      </c>
      <c r="N117" s="129" t="s">
        <v>42</v>
      </c>
      <c r="O117" s="45"/>
      <c r="P117" s="130">
        <f>O117*H117</f>
        <v>0</v>
      </c>
      <c r="Q117" s="130">
        <v>0</v>
      </c>
      <c r="R117" s="130">
        <f>Q117*H117</f>
        <v>0</v>
      </c>
      <c r="S117" s="130">
        <v>0</v>
      </c>
      <c r="T117" s="131">
        <f>S117*H117</f>
        <v>0</v>
      </c>
      <c r="AR117" s="12" t="s">
        <v>139</v>
      </c>
      <c r="AT117" s="12" t="s">
        <v>134</v>
      </c>
      <c r="AU117" s="12" t="s">
        <v>71</v>
      </c>
      <c r="AY117" s="12" t="s">
        <v>140</v>
      </c>
      <c r="BE117" s="132">
        <f>IF(N117="základní",J117,0)</f>
        <v>0</v>
      </c>
      <c r="BF117" s="132">
        <f>IF(N117="snížená",J117,0)</f>
        <v>0</v>
      </c>
      <c r="BG117" s="132">
        <f>IF(N117="zákl. přenesená",J117,0)</f>
        <v>0</v>
      </c>
      <c r="BH117" s="132">
        <f>IF(N117="sníž. přenesená",J117,0)</f>
        <v>0</v>
      </c>
      <c r="BI117" s="132">
        <f>IF(N117="nulová",J117,0)</f>
        <v>0</v>
      </c>
      <c r="BJ117" s="12" t="s">
        <v>78</v>
      </c>
      <c r="BK117" s="132">
        <f>ROUND(I117*H117,2)</f>
        <v>0</v>
      </c>
      <c r="BL117" s="12" t="s">
        <v>139</v>
      </c>
      <c r="BM117" s="12" t="s">
        <v>504</v>
      </c>
    </row>
    <row r="118" spans="2:65" s="1" customFormat="1" ht="19.5">
      <c r="B118" s="26"/>
      <c r="D118" s="133" t="s">
        <v>142</v>
      </c>
      <c r="F118" s="134" t="s">
        <v>505</v>
      </c>
      <c r="I118" s="88"/>
      <c r="L118" s="26"/>
      <c r="M118" s="135"/>
      <c r="N118" s="45"/>
      <c r="O118" s="45"/>
      <c r="P118" s="45"/>
      <c r="Q118" s="45"/>
      <c r="R118" s="45"/>
      <c r="S118" s="45"/>
      <c r="T118" s="46"/>
      <c r="AT118" s="12" t="s">
        <v>142</v>
      </c>
      <c r="AU118" s="12" t="s">
        <v>71</v>
      </c>
    </row>
    <row r="119" spans="2:65" s="9" customFormat="1" ht="11.25">
      <c r="B119" s="136"/>
      <c r="D119" s="133" t="s">
        <v>144</v>
      </c>
      <c r="E119" s="137" t="s">
        <v>1</v>
      </c>
      <c r="F119" s="138" t="s">
        <v>506</v>
      </c>
      <c r="H119" s="139">
        <v>150</v>
      </c>
      <c r="I119" s="140"/>
      <c r="L119" s="136"/>
      <c r="M119" s="141"/>
      <c r="N119" s="142"/>
      <c r="O119" s="142"/>
      <c r="P119" s="142"/>
      <c r="Q119" s="142"/>
      <c r="R119" s="142"/>
      <c r="S119" s="142"/>
      <c r="T119" s="143"/>
      <c r="AT119" s="137" t="s">
        <v>144</v>
      </c>
      <c r="AU119" s="137" t="s">
        <v>71</v>
      </c>
      <c r="AV119" s="9" t="s">
        <v>80</v>
      </c>
      <c r="AW119" s="9" t="s">
        <v>32</v>
      </c>
      <c r="AX119" s="9" t="s">
        <v>78</v>
      </c>
      <c r="AY119" s="137" t="s">
        <v>140</v>
      </c>
    </row>
    <row r="120" spans="2:65" s="1" customFormat="1" ht="16.5" customHeight="1">
      <c r="B120" s="120"/>
      <c r="C120" s="121" t="s">
        <v>218</v>
      </c>
      <c r="D120" s="121" t="s">
        <v>134</v>
      </c>
      <c r="E120" s="122" t="s">
        <v>507</v>
      </c>
      <c r="F120" s="123" t="s">
        <v>508</v>
      </c>
      <c r="G120" s="124" t="s">
        <v>137</v>
      </c>
      <c r="H120" s="125">
        <v>1171.5</v>
      </c>
      <c r="I120" s="126"/>
      <c r="J120" s="127">
        <f>ROUND(I120*H120,2)</f>
        <v>0</v>
      </c>
      <c r="K120" s="123" t="s">
        <v>138</v>
      </c>
      <c r="L120" s="26"/>
      <c r="M120" s="128" t="s">
        <v>1</v>
      </c>
      <c r="N120" s="129" t="s">
        <v>42</v>
      </c>
      <c r="O120" s="45"/>
      <c r="P120" s="130">
        <f>O120*H120</f>
        <v>0</v>
      </c>
      <c r="Q120" s="130">
        <v>0</v>
      </c>
      <c r="R120" s="130">
        <f>Q120*H120</f>
        <v>0</v>
      </c>
      <c r="S120" s="130">
        <v>0</v>
      </c>
      <c r="T120" s="131">
        <f>S120*H120</f>
        <v>0</v>
      </c>
      <c r="AR120" s="12" t="s">
        <v>139</v>
      </c>
      <c r="AT120" s="12" t="s">
        <v>134</v>
      </c>
      <c r="AU120" s="12" t="s">
        <v>71</v>
      </c>
      <c r="AY120" s="12" t="s">
        <v>140</v>
      </c>
      <c r="BE120" s="132">
        <f>IF(N120="základní",J120,0)</f>
        <v>0</v>
      </c>
      <c r="BF120" s="132">
        <f>IF(N120="snížená",J120,0)</f>
        <v>0</v>
      </c>
      <c r="BG120" s="132">
        <f>IF(N120="zákl. přenesená",J120,0)</f>
        <v>0</v>
      </c>
      <c r="BH120" s="132">
        <f>IF(N120="sníž. přenesená",J120,0)</f>
        <v>0</v>
      </c>
      <c r="BI120" s="132">
        <f>IF(N120="nulová",J120,0)</f>
        <v>0</v>
      </c>
      <c r="BJ120" s="12" t="s">
        <v>78</v>
      </c>
      <c r="BK120" s="132">
        <f>ROUND(I120*H120,2)</f>
        <v>0</v>
      </c>
      <c r="BL120" s="12" t="s">
        <v>139</v>
      </c>
      <c r="BM120" s="12" t="s">
        <v>509</v>
      </c>
    </row>
    <row r="121" spans="2:65" s="1" customFormat="1" ht="19.5">
      <c r="B121" s="26"/>
      <c r="D121" s="133" t="s">
        <v>142</v>
      </c>
      <c r="F121" s="134" t="s">
        <v>510</v>
      </c>
      <c r="I121" s="88"/>
      <c r="L121" s="26"/>
      <c r="M121" s="135"/>
      <c r="N121" s="45"/>
      <c r="O121" s="45"/>
      <c r="P121" s="45"/>
      <c r="Q121" s="45"/>
      <c r="R121" s="45"/>
      <c r="S121" s="45"/>
      <c r="T121" s="46"/>
      <c r="AT121" s="12" t="s">
        <v>142</v>
      </c>
      <c r="AU121" s="12" t="s">
        <v>71</v>
      </c>
    </row>
    <row r="122" spans="2:65" s="9" customFormat="1" ht="11.25">
      <c r="B122" s="136"/>
      <c r="D122" s="133" t="s">
        <v>144</v>
      </c>
      <c r="E122" s="137" t="s">
        <v>1</v>
      </c>
      <c r="F122" s="138" t="s">
        <v>511</v>
      </c>
      <c r="H122" s="139">
        <v>112</v>
      </c>
      <c r="I122" s="140"/>
      <c r="L122" s="136"/>
      <c r="M122" s="141"/>
      <c r="N122" s="142"/>
      <c r="O122" s="142"/>
      <c r="P122" s="142"/>
      <c r="Q122" s="142"/>
      <c r="R122" s="142"/>
      <c r="S122" s="142"/>
      <c r="T122" s="143"/>
      <c r="AT122" s="137" t="s">
        <v>144</v>
      </c>
      <c r="AU122" s="137" t="s">
        <v>71</v>
      </c>
      <c r="AV122" s="9" t="s">
        <v>80</v>
      </c>
      <c r="AW122" s="9" t="s">
        <v>32</v>
      </c>
      <c r="AX122" s="9" t="s">
        <v>71</v>
      </c>
      <c r="AY122" s="137" t="s">
        <v>140</v>
      </c>
    </row>
    <row r="123" spans="2:65" s="9" customFormat="1" ht="11.25">
      <c r="B123" s="136"/>
      <c r="D123" s="133" t="s">
        <v>144</v>
      </c>
      <c r="E123" s="137" t="s">
        <v>1</v>
      </c>
      <c r="F123" s="138" t="s">
        <v>512</v>
      </c>
      <c r="H123" s="139">
        <v>104</v>
      </c>
      <c r="I123" s="140"/>
      <c r="L123" s="136"/>
      <c r="M123" s="141"/>
      <c r="N123" s="142"/>
      <c r="O123" s="142"/>
      <c r="P123" s="142"/>
      <c r="Q123" s="142"/>
      <c r="R123" s="142"/>
      <c r="S123" s="142"/>
      <c r="T123" s="143"/>
      <c r="AT123" s="137" t="s">
        <v>144</v>
      </c>
      <c r="AU123" s="137" t="s">
        <v>71</v>
      </c>
      <c r="AV123" s="9" t="s">
        <v>80</v>
      </c>
      <c r="AW123" s="9" t="s">
        <v>32</v>
      </c>
      <c r="AX123" s="9" t="s">
        <v>71</v>
      </c>
      <c r="AY123" s="137" t="s">
        <v>140</v>
      </c>
    </row>
    <row r="124" spans="2:65" s="9" customFormat="1" ht="11.25">
      <c r="B124" s="136"/>
      <c r="D124" s="133" t="s">
        <v>144</v>
      </c>
      <c r="E124" s="137" t="s">
        <v>1</v>
      </c>
      <c r="F124" s="138" t="s">
        <v>513</v>
      </c>
      <c r="H124" s="139">
        <v>479.5</v>
      </c>
      <c r="I124" s="140"/>
      <c r="L124" s="136"/>
      <c r="M124" s="141"/>
      <c r="N124" s="142"/>
      <c r="O124" s="142"/>
      <c r="P124" s="142"/>
      <c r="Q124" s="142"/>
      <c r="R124" s="142"/>
      <c r="S124" s="142"/>
      <c r="T124" s="143"/>
      <c r="AT124" s="137" t="s">
        <v>144</v>
      </c>
      <c r="AU124" s="137" t="s">
        <v>71</v>
      </c>
      <c r="AV124" s="9" t="s">
        <v>80</v>
      </c>
      <c r="AW124" s="9" t="s">
        <v>32</v>
      </c>
      <c r="AX124" s="9" t="s">
        <v>71</v>
      </c>
      <c r="AY124" s="137" t="s">
        <v>140</v>
      </c>
    </row>
    <row r="125" spans="2:65" s="9" customFormat="1" ht="11.25">
      <c r="B125" s="136"/>
      <c r="D125" s="133" t="s">
        <v>144</v>
      </c>
      <c r="E125" s="137" t="s">
        <v>1</v>
      </c>
      <c r="F125" s="138" t="s">
        <v>514</v>
      </c>
      <c r="H125" s="139">
        <v>476</v>
      </c>
      <c r="I125" s="140"/>
      <c r="L125" s="136"/>
      <c r="M125" s="141"/>
      <c r="N125" s="142"/>
      <c r="O125" s="142"/>
      <c r="P125" s="142"/>
      <c r="Q125" s="142"/>
      <c r="R125" s="142"/>
      <c r="S125" s="142"/>
      <c r="T125" s="143"/>
      <c r="AT125" s="137" t="s">
        <v>144</v>
      </c>
      <c r="AU125" s="137" t="s">
        <v>71</v>
      </c>
      <c r="AV125" s="9" t="s">
        <v>80</v>
      </c>
      <c r="AW125" s="9" t="s">
        <v>32</v>
      </c>
      <c r="AX125" s="9" t="s">
        <v>71</v>
      </c>
      <c r="AY125" s="137" t="s">
        <v>140</v>
      </c>
    </row>
    <row r="126" spans="2:65" s="10" customFormat="1" ht="11.25">
      <c r="B126" s="144"/>
      <c r="D126" s="133" t="s">
        <v>144</v>
      </c>
      <c r="E126" s="145" t="s">
        <v>1</v>
      </c>
      <c r="F126" s="146" t="s">
        <v>149</v>
      </c>
      <c r="H126" s="147">
        <v>1171.5</v>
      </c>
      <c r="I126" s="148"/>
      <c r="L126" s="144"/>
      <c r="M126" s="149"/>
      <c r="N126" s="150"/>
      <c r="O126" s="150"/>
      <c r="P126" s="150"/>
      <c r="Q126" s="150"/>
      <c r="R126" s="150"/>
      <c r="S126" s="150"/>
      <c r="T126" s="151"/>
      <c r="AT126" s="145" t="s">
        <v>144</v>
      </c>
      <c r="AU126" s="145" t="s">
        <v>71</v>
      </c>
      <c r="AV126" s="10" t="s">
        <v>139</v>
      </c>
      <c r="AW126" s="10" t="s">
        <v>32</v>
      </c>
      <c r="AX126" s="10" t="s">
        <v>78</v>
      </c>
      <c r="AY126" s="145" t="s">
        <v>140</v>
      </c>
    </row>
    <row r="127" spans="2:65" s="1" customFormat="1" ht="16.5" customHeight="1">
      <c r="B127" s="120"/>
      <c r="C127" s="121" t="s">
        <v>222</v>
      </c>
      <c r="D127" s="121" t="s">
        <v>134</v>
      </c>
      <c r="E127" s="122" t="s">
        <v>515</v>
      </c>
      <c r="F127" s="123" t="s">
        <v>516</v>
      </c>
      <c r="G127" s="124" t="s">
        <v>178</v>
      </c>
      <c r="H127" s="125">
        <v>8</v>
      </c>
      <c r="I127" s="126"/>
      <c r="J127" s="127">
        <f>ROUND(I127*H127,2)</f>
        <v>0</v>
      </c>
      <c r="K127" s="123" t="s">
        <v>138</v>
      </c>
      <c r="L127" s="26"/>
      <c r="M127" s="128" t="s">
        <v>1</v>
      </c>
      <c r="N127" s="129" t="s">
        <v>42</v>
      </c>
      <c r="O127" s="45"/>
      <c r="P127" s="130">
        <f>O127*H127</f>
        <v>0</v>
      </c>
      <c r="Q127" s="130">
        <v>0</v>
      </c>
      <c r="R127" s="130">
        <f>Q127*H127</f>
        <v>0</v>
      </c>
      <c r="S127" s="130">
        <v>0</v>
      </c>
      <c r="T127" s="131">
        <f>S127*H127</f>
        <v>0</v>
      </c>
      <c r="AR127" s="12" t="s">
        <v>139</v>
      </c>
      <c r="AT127" s="12" t="s">
        <v>134</v>
      </c>
      <c r="AU127" s="12" t="s">
        <v>71</v>
      </c>
      <c r="AY127" s="12" t="s">
        <v>140</v>
      </c>
      <c r="BE127" s="132">
        <f>IF(N127="základní",J127,0)</f>
        <v>0</v>
      </c>
      <c r="BF127" s="132">
        <f>IF(N127="snížená",J127,0)</f>
        <v>0</v>
      </c>
      <c r="BG127" s="132">
        <f>IF(N127="zákl. přenesená",J127,0)</f>
        <v>0</v>
      </c>
      <c r="BH127" s="132">
        <f>IF(N127="sníž. přenesená",J127,0)</f>
        <v>0</v>
      </c>
      <c r="BI127" s="132">
        <f>IF(N127="nulová",J127,0)</f>
        <v>0</v>
      </c>
      <c r="BJ127" s="12" t="s">
        <v>78</v>
      </c>
      <c r="BK127" s="132">
        <f>ROUND(I127*H127,2)</f>
        <v>0</v>
      </c>
      <c r="BL127" s="12" t="s">
        <v>139</v>
      </c>
      <c r="BM127" s="12" t="s">
        <v>517</v>
      </c>
    </row>
    <row r="128" spans="2:65" s="1" customFormat="1" ht="19.5">
      <c r="B128" s="26"/>
      <c r="D128" s="133" t="s">
        <v>142</v>
      </c>
      <c r="F128" s="134" t="s">
        <v>518</v>
      </c>
      <c r="I128" s="88"/>
      <c r="L128" s="26"/>
      <c r="M128" s="135"/>
      <c r="N128" s="45"/>
      <c r="O128" s="45"/>
      <c r="P128" s="45"/>
      <c r="Q128" s="45"/>
      <c r="R128" s="45"/>
      <c r="S128" s="45"/>
      <c r="T128" s="46"/>
      <c r="AT128" s="12" t="s">
        <v>142</v>
      </c>
      <c r="AU128" s="12" t="s">
        <v>71</v>
      </c>
    </row>
    <row r="129" spans="2:65" s="1" customFormat="1" ht="19.5">
      <c r="B129" s="26"/>
      <c r="D129" s="133" t="s">
        <v>181</v>
      </c>
      <c r="F129" s="162" t="s">
        <v>519</v>
      </c>
      <c r="I129" s="88"/>
      <c r="L129" s="26"/>
      <c r="M129" s="135"/>
      <c r="N129" s="45"/>
      <c r="O129" s="45"/>
      <c r="P129" s="45"/>
      <c r="Q129" s="45"/>
      <c r="R129" s="45"/>
      <c r="S129" s="45"/>
      <c r="T129" s="46"/>
      <c r="AT129" s="12" t="s">
        <v>181</v>
      </c>
      <c r="AU129" s="12" t="s">
        <v>71</v>
      </c>
    </row>
    <row r="130" spans="2:65" s="1" customFormat="1" ht="16.5" customHeight="1">
      <c r="B130" s="120"/>
      <c r="C130" s="121" t="s">
        <v>227</v>
      </c>
      <c r="D130" s="121" t="s">
        <v>134</v>
      </c>
      <c r="E130" s="122" t="s">
        <v>223</v>
      </c>
      <c r="F130" s="123" t="s">
        <v>224</v>
      </c>
      <c r="G130" s="124" t="s">
        <v>178</v>
      </c>
      <c r="H130" s="125">
        <v>100</v>
      </c>
      <c r="I130" s="126"/>
      <c r="J130" s="127">
        <f>ROUND(I130*H130,2)</f>
        <v>0</v>
      </c>
      <c r="K130" s="123" t="s">
        <v>138</v>
      </c>
      <c r="L130" s="26"/>
      <c r="M130" s="128" t="s">
        <v>1</v>
      </c>
      <c r="N130" s="129" t="s">
        <v>42</v>
      </c>
      <c r="O130" s="45"/>
      <c r="P130" s="130">
        <f>O130*H130</f>
        <v>0</v>
      </c>
      <c r="Q130" s="130">
        <v>0</v>
      </c>
      <c r="R130" s="130">
        <f>Q130*H130</f>
        <v>0</v>
      </c>
      <c r="S130" s="130">
        <v>0</v>
      </c>
      <c r="T130" s="131">
        <f>S130*H130</f>
        <v>0</v>
      </c>
      <c r="AR130" s="12" t="s">
        <v>139</v>
      </c>
      <c r="AT130" s="12" t="s">
        <v>134</v>
      </c>
      <c r="AU130" s="12" t="s">
        <v>71</v>
      </c>
      <c r="AY130" s="12" t="s">
        <v>140</v>
      </c>
      <c r="BE130" s="132">
        <f>IF(N130="základní",J130,0)</f>
        <v>0</v>
      </c>
      <c r="BF130" s="132">
        <f>IF(N130="snížená",J130,0)</f>
        <v>0</v>
      </c>
      <c r="BG130" s="132">
        <f>IF(N130="zákl. přenesená",J130,0)</f>
        <v>0</v>
      </c>
      <c r="BH130" s="132">
        <f>IF(N130="sníž. přenesená",J130,0)</f>
        <v>0</v>
      </c>
      <c r="BI130" s="132">
        <f>IF(N130="nulová",J130,0)</f>
        <v>0</v>
      </c>
      <c r="BJ130" s="12" t="s">
        <v>78</v>
      </c>
      <c r="BK130" s="132">
        <f>ROUND(I130*H130,2)</f>
        <v>0</v>
      </c>
      <c r="BL130" s="12" t="s">
        <v>139</v>
      </c>
      <c r="BM130" s="12" t="s">
        <v>520</v>
      </c>
    </row>
    <row r="131" spans="2:65" s="1" customFormat="1" ht="19.5">
      <c r="B131" s="26"/>
      <c r="D131" s="133" t="s">
        <v>142</v>
      </c>
      <c r="F131" s="134" t="s">
        <v>226</v>
      </c>
      <c r="I131" s="88"/>
      <c r="L131" s="26"/>
      <c r="M131" s="135"/>
      <c r="N131" s="45"/>
      <c r="O131" s="45"/>
      <c r="P131" s="45"/>
      <c r="Q131" s="45"/>
      <c r="R131" s="45"/>
      <c r="S131" s="45"/>
      <c r="T131" s="46"/>
      <c r="AT131" s="12" t="s">
        <v>142</v>
      </c>
      <c r="AU131" s="12" t="s">
        <v>71</v>
      </c>
    </row>
    <row r="132" spans="2:65" s="1" customFormat="1" ht="16.5" customHeight="1">
      <c r="B132" s="120"/>
      <c r="C132" s="121" t="s">
        <v>8</v>
      </c>
      <c r="D132" s="121" t="s">
        <v>134</v>
      </c>
      <c r="E132" s="122" t="s">
        <v>521</v>
      </c>
      <c r="F132" s="123" t="s">
        <v>522</v>
      </c>
      <c r="G132" s="124" t="s">
        <v>230</v>
      </c>
      <c r="H132" s="125">
        <v>14</v>
      </c>
      <c r="I132" s="126"/>
      <c r="J132" s="127">
        <f>ROUND(I132*H132,2)</f>
        <v>0</v>
      </c>
      <c r="K132" s="123" t="s">
        <v>138</v>
      </c>
      <c r="L132" s="26"/>
      <c r="M132" s="128" t="s">
        <v>1</v>
      </c>
      <c r="N132" s="129" t="s">
        <v>42</v>
      </c>
      <c r="O132" s="45"/>
      <c r="P132" s="130">
        <f>O132*H132</f>
        <v>0</v>
      </c>
      <c r="Q132" s="130">
        <v>0</v>
      </c>
      <c r="R132" s="130">
        <f>Q132*H132</f>
        <v>0</v>
      </c>
      <c r="S132" s="130">
        <v>0</v>
      </c>
      <c r="T132" s="131">
        <f>S132*H132</f>
        <v>0</v>
      </c>
      <c r="AR132" s="12" t="s">
        <v>139</v>
      </c>
      <c r="AT132" s="12" t="s">
        <v>134</v>
      </c>
      <c r="AU132" s="12" t="s">
        <v>71</v>
      </c>
      <c r="AY132" s="12" t="s">
        <v>140</v>
      </c>
      <c r="BE132" s="132">
        <f>IF(N132="základní",J132,0)</f>
        <v>0</v>
      </c>
      <c r="BF132" s="132">
        <f>IF(N132="snížená",J132,0)</f>
        <v>0</v>
      </c>
      <c r="BG132" s="132">
        <f>IF(N132="zákl. přenesená",J132,0)</f>
        <v>0</v>
      </c>
      <c r="BH132" s="132">
        <f>IF(N132="sníž. přenesená",J132,0)</f>
        <v>0</v>
      </c>
      <c r="BI132" s="132">
        <f>IF(N132="nulová",J132,0)</f>
        <v>0</v>
      </c>
      <c r="BJ132" s="12" t="s">
        <v>78</v>
      </c>
      <c r="BK132" s="132">
        <f>ROUND(I132*H132,2)</f>
        <v>0</v>
      </c>
      <c r="BL132" s="12" t="s">
        <v>139</v>
      </c>
      <c r="BM132" s="12" t="s">
        <v>523</v>
      </c>
    </row>
    <row r="133" spans="2:65" s="1" customFormat="1" ht="39">
      <c r="B133" s="26"/>
      <c r="D133" s="133" t="s">
        <v>142</v>
      </c>
      <c r="F133" s="134" t="s">
        <v>524</v>
      </c>
      <c r="I133" s="88"/>
      <c r="L133" s="26"/>
      <c r="M133" s="135"/>
      <c r="N133" s="45"/>
      <c r="O133" s="45"/>
      <c r="P133" s="45"/>
      <c r="Q133" s="45"/>
      <c r="R133" s="45"/>
      <c r="S133" s="45"/>
      <c r="T133" s="46"/>
      <c r="AT133" s="12" t="s">
        <v>142</v>
      </c>
      <c r="AU133" s="12" t="s">
        <v>71</v>
      </c>
    </row>
    <row r="134" spans="2:65" s="1" customFormat="1" ht="16.5" customHeight="1">
      <c r="B134" s="120"/>
      <c r="C134" s="121" t="s">
        <v>237</v>
      </c>
      <c r="D134" s="121" t="s">
        <v>134</v>
      </c>
      <c r="E134" s="122" t="s">
        <v>233</v>
      </c>
      <c r="F134" s="123" t="s">
        <v>234</v>
      </c>
      <c r="G134" s="124" t="s">
        <v>230</v>
      </c>
      <c r="H134" s="125">
        <v>4</v>
      </c>
      <c r="I134" s="126"/>
      <c r="J134" s="127">
        <f>ROUND(I134*H134,2)</f>
        <v>0</v>
      </c>
      <c r="K134" s="123" t="s">
        <v>138</v>
      </c>
      <c r="L134" s="26"/>
      <c r="M134" s="128" t="s">
        <v>1</v>
      </c>
      <c r="N134" s="129" t="s">
        <v>42</v>
      </c>
      <c r="O134" s="45"/>
      <c r="P134" s="130">
        <f>O134*H134</f>
        <v>0</v>
      </c>
      <c r="Q134" s="130">
        <v>0</v>
      </c>
      <c r="R134" s="130">
        <f>Q134*H134</f>
        <v>0</v>
      </c>
      <c r="S134" s="130">
        <v>0</v>
      </c>
      <c r="T134" s="131">
        <f>S134*H134</f>
        <v>0</v>
      </c>
      <c r="AR134" s="12" t="s">
        <v>139</v>
      </c>
      <c r="AT134" s="12" t="s">
        <v>134</v>
      </c>
      <c r="AU134" s="12" t="s">
        <v>71</v>
      </c>
      <c r="AY134" s="12" t="s">
        <v>140</v>
      </c>
      <c r="BE134" s="132">
        <f>IF(N134="základní",J134,0)</f>
        <v>0</v>
      </c>
      <c r="BF134" s="132">
        <f>IF(N134="snížená",J134,0)</f>
        <v>0</v>
      </c>
      <c r="BG134" s="132">
        <f>IF(N134="zákl. přenesená",J134,0)</f>
        <v>0</v>
      </c>
      <c r="BH134" s="132">
        <f>IF(N134="sníž. přenesená",J134,0)</f>
        <v>0</v>
      </c>
      <c r="BI134" s="132">
        <f>IF(N134="nulová",J134,0)</f>
        <v>0</v>
      </c>
      <c r="BJ134" s="12" t="s">
        <v>78</v>
      </c>
      <c r="BK134" s="132">
        <f>ROUND(I134*H134,2)</f>
        <v>0</v>
      </c>
      <c r="BL134" s="12" t="s">
        <v>139</v>
      </c>
      <c r="BM134" s="12" t="s">
        <v>525</v>
      </c>
    </row>
    <row r="135" spans="2:65" s="1" customFormat="1" ht="39">
      <c r="B135" s="26"/>
      <c r="D135" s="133" t="s">
        <v>142</v>
      </c>
      <c r="F135" s="134" t="s">
        <v>236</v>
      </c>
      <c r="I135" s="88"/>
      <c r="L135" s="26"/>
      <c r="M135" s="135"/>
      <c r="N135" s="45"/>
      <c r="O135" s="45"/>
      <c r="P135" s="45"/>
      <c r="Q135" s="45"/>
      <c r="R135" s="45"/>
      <c r="S135" s="45"/>
      <c r="T135" s="46"/>
      <c r="AT135" s="12" t="s">
        <v>142</v>
      </c>
      <c r="AU135" s="12" t="s">
        <v>71</v>
      </c>
    </row>
    <row r="136" spans="2:65" s="1" customFormat="1" ht="16.5" customHeight="1">
      <c r="B136" s="120"/>
      <c r="C136" s="121" t="s">
        <v>242</v>
      </c>
      <c r="D136" s="121" t="s">
        <v>134</v>
      </c>
      <c r="E136" s="122" t="s">
        <v>238</v>
      </c>
      <c r="F136" s="123" t="s">
        <v>239</v>
      </c>
      <c r="G136" s="124" t="s">
        <v>230</v>
      </c>
      <c r="H136" s="125">
        <v>4</v>
      </c>
      <c r="I136" s="126"/>
      <c r="J136" s="127">
        <f>ROUND(I136*H136,2)</f>
        <v>0</v>
      </c>
      <c r="K136" s="123" t="s">
        <v>138</v>
      </c>
      <c r="L136" s="26"/>
      <c r="M136" s="128" t="s">
        <v>1</v>
      </c>
      <c r="N136" s="129" t="s">
        <v>42</v>
      </c>
      <c r="O136" s="45"/>
      <c r="P136" s="130">
        <f>O136*H136</f>
        <v>0</v>
      </c>
      <c r="Q136" s="130">
        <v>0</v>
      </c>
      <c r="R136" s="130">
        <f>Q136*H136</f>
        <v>0</v>
      </c>
      <c r="S136" s="130">
        <v>0</v>
      </c>
      <c r="T136" s="131">
        <f>S136*H136</f>
        <v>0</v>
      </c>
      <c r="AR136" s="12" t="s">
        <v>139</v>
      </c>
      <c r="AT136" s="12" t="s">
        <v>134</v>
      </c>
      <c r="AU136" s="12" t="s">
        <v>71</v>
      </c>
      <c r="AY136" s="12" t="s">
        <v>140</v>
      </c>
      <c r="BE136" s="132">
        <f>IF(N136="základní",J136,0)</f>
        <v>0</v>
      </c>
      <c r="BF136" s="132">
        <f>IF(N136="snížená",J136,0)</f>
        <v>0</v>
      </c>
      <c r="BG136" s="132">
        <f>IF(N136="zákl. přenesená",J136,0)</f>
        <v>0</v>
      </c>
      <c r="BH136" s="132">
        <f>IF(N136="sníž. přenesená",J136,0)</f>
        <v>0</v>
      </c>
      <c r="BI136" s="132">
        <f>IF(N136="nulová",J136,0)</f>
        <v>0</v>
      </c>
      <c r="BJ136" s="12" t="s">
        <v>78</v>
      </c>
      <c r="BK136" s="132">
        <f>ROUND(I136*H136,2)</f>
        <v>0</v>
      </c>
      <c r="BL136" s="12" t="s">
        <v>139</v>
      </c>
      <c r="BM136" s="12" t="s">
        <v>526</v>
      </c>
    </row>
    <row r="137" spans="2:65" s="1" customFormat="1" ht="29.25">
      <c r="B137" s="26"/>
      <c r="D137" s="133" t="s">
        <v>142</v>
      </c>
      <c r="F137" s="134" t="s">
        <v>241</v>
      </c>
      <c r="I137" s="88"/>
      <c r="L137" s="26"/>
      <c r="M137" s="135"/>
      <c r="N137" s="45"/>
      <c r="O137" s="45"/>
      <c r="P137" s="45"/>
      <c r="Q137" s="45"/>
      <c r="R137" s="45"/>
      <c r="S137" s="45"/>
      <c r="T137" s="46"/>
      <c r="AT137" s="12" t="s">
        <v>142</v>
      </c>
      <c r="AU137" s="12" t="s">
        <v>71</v>
      </c>
    </row>
    <row r="138" spans="2:65" s="1" customFormat="1" ht="16.5" customHeight="1">
      <c r="B138" s="120"/>
      <c r="C138" s="121" t="s">
        <v>247</v>
      </c>
      <c r="D138" s="121" t="s">
        <v>134</v>
      </c>
      <c r="E138" s="122" t="s">
        <v>243</v>
      </c>
      <c r="F138" s="123" t="s">
        <v>244</v>
      </c>
      <c r="G138" s="124" t="s">
        <v>192</v>
      </c>
      <c r="H138" s="125">
        <v>274</v>
      </c>
      <c r="I138" s="126"/>
      <c r="J138" s="127">
        <f>ROUND(I138*H138,2)</f>
        <v>0</v>
      </c>
      <c r="K138" s="123" t="s">
        <v>138</v>
      </c>
      <c r="L138" s="26"/>
      <c r="M138" s="128" t="s">
        <v>1</v>
      </c>
      <c r="N138" s="129" t="s">
        <v>42</v>
      </c>
      <c r="O138" s="45"/>
      <c r="P138" s="130">
        <f>O138*H138</f>
        <v>0</v>
      </c>
      <c r="Q138" s="130">
        <v>0</v>
      </c>
      <c r="R138" s="130">
        <f>Q138*H138</f>
        <v>0</v>
      </c>
      <c r="S138" s="130">
        <v>0</v>
      </c>
      <c r="T138" s="131">
        <f>S138*H138</f>
        <v>0</v>
      </c>
      <c r="AR138" s="12" t="s">
        <v>139</v>
      </c>
      <c r="AT138" s="12" t="s">
        <v>134</v>
      </c>
      <c r="AU138" s="12" t="s">
        <v>71</v>
      </c>
      <c r="AY138" s="12" t="s">
        <v>140</v>
      </c>
      <c r="BE138" s="132">
        <f>IF(N138="základní",J138,0)</f>
        <v>0</v>
      </c>
      <c r="BF138" s="132">
        <f>IF(N138="snížená",J138,0)</f>
        <v>0</v>
      </c>
      <c r="BG138" s="132">
        <f>IF(N138="zákl. přenesená",J138,0)</f>
        <v>0</v>
      </c>
      <c r="BH138" s="132">
        <f>IF(N138="sníž. přenesená",J138,0)</f>
        <v>0</v>
      </c>
      <c r="BI138" s="132">
        <f>IF(N138="nulová",J138,0)</f>
        <v>0</v>
      </c>
      <c r="BJ138" s="12" t="s">
        <v>78</v>
      </c>
      <c r="BK138" s="132">
        <f>ROUND(I138*H138,2)</f>
        <v>0</v>
      </c>
      <c r="BL138" s="12" t="s">
        <v>139</v>
      </c>
      <c r="BM138" s="12" t="s">
        <v>527</v>
      </c>
    </row>
    <row r="139" spans="2:65" s="1" customFormat="1" ht="29.25">
      <c r="B139" s="26"/>
      <c r="D139" s="133" t="s">
        <v>142</v>
      </c>
      <c r="F139" s="134" t="s">
        <v>246</v>
      </c>
      <c r="I139" s="88"/>
      <c r="L139" s="26"/>
      <c r="M139" s="135"/>
      <c r="N139" s="45"/>
      <c r="O139" s="45"/>
      <c r="P139" s="45"/>
      <c r="Q139" s="45"/>
      <c r="R139" s="45"/>
      <c r="S139" s="45"/>
      <c r="T139" s="46"/>
      <c r="AT139" s="12" t="s">
        <v>142</v>
      </c>
      <c r="AU139" s="12" t="s">
        <v>71</v>
      </c>
    </row>
    <row r="140" spans="2:65" s="9" customFormat="1" ht="11.25">
      <c r="B140" s="136"/>
      <c r="D140" s="133" t="s">
        <v>144</v>
      </c>
      <c r="E140" s="137" t="s">
        <v>1</v>
      </c>
      <c r="F140" s="138" t="s">
        <v>528</v>
      </c>
      <c r="H140" s="139">
        <v>274</v>
      </c>
      <c r="I140" s="140"/>
      <c r="L140" s="136"/>
      <c r="M140" s="141"/>
      <c r="N140" s="142"/>
      <c r="O140" s="142"/>
      <c r="P140" s="142"/>
      <c r="Q140" s="142"/>
      <c r="R140" s="142"/>
      <c r="S140" s="142"/>
      <c r="T140" s="143"/>
      <c r="AT140" s="137" t="s">
        <v>144</v>
      </c>
      <c r="AU140" s="137" t="s">
        <v>71</v>
      </c>
      <c r="AV140" s="9" t="s">
        <v>80</v>
      </c>
      <c r="AW140" s="9" t="s">
        <v>32</v>
      </c>
      <c r="AX140" s="9" t="s">
        <v>78</v>
      </c>
      <c r="AY140" s="137" t="s">
        <v>140</v>
      </c>
    </row>
    <row r="141" spans="2:65" s="1" customFormat="1" ht="16.5" customHeight="1">
      <c r="B141" s="120"/>
      <c r="C141" s="121" t="s">
        <v>252</v>
      </c>
      <c r="D141" s="121" t="s">
        <v>134</v>
      </c>
      <c r="E141" s="122" t="s">
        <v>248</v>
      </c>
      <c r="F141" s="123" t="s">
        <v>249</v>
      </c>
      <c r="G141" s="124" t="s">
        <v>192</v>
      </c>
      <c r="H141" s="125">
        <v>274</v>
      </c>
      <c r="I141" s="126"/>
      <c r="J141" s="127">
        <f>ROUND(I141*H141,2)</f>
        <v>0</v>
      </c>
      <c r="K141" s="123" t="s">
        <v>138</v>
      </c>
      <c r="L141" s="26"/>
      <c r="M141" s="128" t="s">
        <v>1</v>
      </c>
      <c r="N141" s="129" t="s">
        <v>42</v>
      </c>
      <c r="O141" s="45"/>
      <c r="P141" s="130">
        <f>O141*H141</f>
        <v>0</v>
      </c>
      <c r="Q141" s="130">
        <v>0</v>
      </c>
      <c r="R141" s="130">
        <f>Q141*H141</f>
        <v>0</v>
      </c>
      <c r="S141" s="130">
        <v>0</v>
      </c>
      <c r="T141" s="131">
        <f>S141*H141</f>
        <v>0</v>
      </c>
      <c r="AR141" s="12" t="s">
        <v>139</v>
      </c>
      <c r="AT141" s="12" t="s">
        <v>134</v>
      </c>
      <c r="AU141" s="12" t="s">
        <v>71</v>
      </c>
      <c r="AY141" s="12" t="s">
        <v>140</v>
      </c>
      <c r="BE141" s="132">
        <f>IF(N141="základní",J141,0)</f>
        <v>0</v>
      </c>
      <c r="BF141" s="132">
        <f>IF(N141="snížená",J141,0)</f>
        <v>0</v>
      </c>
      <c r="BG141" s="132">
        <f>IF(N141="zákl. přenesená",J141,0)</f>
        <v>0</v>
      </c>
      <c r="BH141" s="132">
        <f>IF(N141="sníž. přenesená",J141,0)</f>
        <v>0</v>
      </c>
      <c r="BI141" s="132">
        <f>IF(N141="nulová",J141,0)</f>
        <v>0</v>
      </c>
      <c r="BJ141" s="12" t="s">
        <v>78</v>
      </c>
      <c r="BK141" s="132">
        <f>ROUND(I141*H141,2)</f>
        <v>0</v>
      </c>
      <c r="BL141" s="12" t="s">
        <v>139</v>
      </c>
      <c r="BM141" s="12" t="s">
        <v>529</v>
      </c>
    </row>
    <row r="142" spans="2:65" s="1" customFormat="1" ht="29.25">
      <c r="B142" s="26"/>
      <c r="D142" s="133" t="s">
        <v>142</v>
      </c>
      <c r="F142" s="134" t="s">
        <v>251</v>
      </c>
      <c r="I142" s="88"/>
      <c r="L142" s="26"/>
      <c r="M142" s="135"/>
      <c r="N142" s="45"/>
      <c r="O142" s="45"/>
      <c r="P142" s="45"/>
      <c r="Q142" s="45"/>
      <c r="R142" s="45"/>
      <c r="S142" s="45"/>
      <c r="T142" s="46"/>
      <c r="AT142" s="12" t="s">
        <v>142</v>
      </c>
      <c r="AU142" s="12" t="s">
        <v>71</v>
      </c>
    </row>
    <row r="143" spans="2:65" s="9" customFormat="1" ht="11.25">
      <c r="B143" s="136"/>
      <c r="D143" s="133" t="s">
        <v>144</v>
      </c>
      <c r="E143" s="137" t="s">
        <v>1</v>
      </c>
      <c r="F143" s="138" t="s">
        <v>528</v>
      </c>
      <c r="H143" s="139">
        <v>274</v>
      </c>
      <c r="I143" s="140"/>
      <c r="L143" s="136"/>
      <c r="M143" s="141"/>
      <c r="N143" s="142"/>
      <c r="O143" s="142"/>
      <c r="P143" s="142"/>
      <c r="Q143" s="142"/>
      <c r="R143" s="142"/>
      <c r="S143" s="142"/>
      <c r="T143" s="143"/>
      <c r="AT143" s="137" t="s">
        <v>144</v>
      </c>
      <c r="AU143" s="137" t="s">
        <v>71</v>
      </c>
      <c r="AV143" s="9" t="s">
        <v>80</v>
      </c>
      <c r="AW143" s="9" t="s">
        <v>32</v>
      </c>
      <c r="AX143" s="9" t="s">
        <v>78</v>
      </c>
      <c r="AY143" s="137" t="s">
        <v>140</v>
      </c>
    </row>
    <row r="144" spans="2:65" s="1" customFormat="1" ht="16.5" customHeight="1">
      <c r="B144" s="120"/>
      <c r="C144" s="121" t="s">
        <v>257</v>
      </c>
      <c r="D144" s="121" t="s">
        <v>134</v>
      </c>
      <c r="E144" s="122" t="s">
        <v>530</v>
      </c>
      <c r="F144" s="123" t="s">
        <v>531</v>
      </c>
      <c r="G144" s="124" t="s">
        <v>192</v>
      </c>
      <c r="H144" s="125">
        <v>272</v>
      </c>
      <c r="I144" s="126"/>
      <c r="J144" s="127">
        <f>ROUND(I144*H144,2)</f>
        <v>0</v>
      </c>
      <c r="K144" s="123" t="s">
        <v>138</v>
      </c>
      <c r="L144" s="26"/>
      <c r="M144" s="128" t="s">
        <v>1</v>
      </c>
      <c r="N144" s="129" t="s">
        <v>42</v>
      </c>
      <c r="O144" s="45"/>
      <c r="P144" s="130">
        <f>O144*H144</f>
        <v>0</v>
      </c>
      <c r="Q144" s="130">
        <v>0</v>
      </c>
      <c r="R144" s="130">
        <f>Q144*H144</f>
        <v>0</v>
      </c>
      <c r="S144" s="130">
        <v>0</v>
      </c>
      <c r="T144" s="131">
        <f>S144*H144</f>
        <v>0</v>
      </c>
      <c r="AR144" s="12" t="s">
        <v>139</v>
      </c>
      <c r="AT144" s="12" t="s">
        <v>134</v>
      </c>
      <c r="AU144" s="12" t="s">
        <v>71</v>
      </c>
      <c r="AY144" s="12" t="s">
        <v>140</v>
      </c>
      <c r="BE144" s="132">
        <f>IF(N144="základní",J144,0)</f>
        <v>0</v>
      </c>
      <c r="BF144" s="132">
        <f>IF(N144="snížená",J144,0)</f>
        <v>0</v>
      </c>
      <c r="BG144" s="132">
        <f>IF(N144="zákl. přenesená",J144,0)</f>
        <v>0</v>
      </c>
      <c r="BH144" s="132">
        <f>IF(N144="sníž. přenesená",J144,0)</f>
        <v>0</v>
      </c>
      <c r="BI144" s="132">
        <f>IF(N144="nulová",J144,0)</f>
        <v>0</v>
      </c>
      <c r="BJ144" s="12" t="s">
        <v>78</v>
      </c>
      <c r="BK144" s="132">
        <f>ROUND(I144*H144,2)</f>
        <v>0</v>
      </c>
      <c r="BL144" s="12" t="s">
        <v>139</v>
      </c>
      <c r="BM144" s="12" t="s">
        <v>532</v>
      </c>
    </row>
    <row r="145" spans="2:65" s="1" customFormat="1" ht="29.25">
      <c r="B145" s="26"/>
      <c r="D145" s="133" t="s">
        <v>142</v>
      </c>
      <c r="F145" s="134" t="s">
        <v>533</v>
      </c>
      <c r="I145" s="88"/>
      <c r="L145" s="26"/>
      <c r="M145" s="135"/>
      <c r="N145" s="45"/>
      <c r="O145" s="45"/>
      <c r="P145" s="45"/>
      <c r="Q145" s="45"/>
      <c r="R145" s="45"/>
      <c r="S145" s="45"/>
      <c r="T145" s="46"/>
      <c r="AT145" s="12" t="s">
        <v>142</v>
      </c>
      <c r="AU145" s="12" t="s">
        <v>71</v>
      </c>
    </row>
    <row r="146" spans="2:65" s="9" customFormat="1" ht="11.25">
      <c r="B146" s="136"/>
      <c r="D146" s="133" t="s">
        <v>144</v>
      </c>
      <c r="E146" s="137" t="s">
        <v>1</v>
      </c>
      <c r="F146" s="138" t="s">
        <v>534</v>
      </c>
      <c r="H146" s="139">
        <v>272</v>
      </c>
      <c r="I146" s="140"/>
      <c r="L146" s="136"/>
      <c r="M146" s="141"/>
      <c r="N146" s="142"/>
      <c r="O146" s="142"/>
      <c r="P146" s="142"/>
      <c r="Q146" s="142"/>
      <c r="R146" s="142"/>
      <c r="S146" s="142"/>
      <c r="T146" s="143"/>
      <c r="AT146" s="137" t="s">
        <v>144</v>
      </c>
      <c r="AU146" s="137" t="s">
        <v>71</v>
      </c>
      <c r="AV146" s="9" t="s">
        <v>80</v>
      </c>
      <c r="AW146" s="9" t="s">
        <v>32</v>
      </c>
      <c r="AX146" s="9" t="s">
        <v>78</v>
      </c>
      <c r="AY146" s="137" t="s">
        <v>140</v>
      </c>
    </row>
    <row r="147" spans="2:65" s="1" customFormat="1" ht="16.5" customHeight="1">
      <c r="B147" s="120"/>
      <c r="C147" s="121" t="s">
        <v>7</v>
      </c>
      <c r="D147" s="121" t="s">
        <v>134</v>
      </c>
      <c r="E147" s="122" t="s">
        <v>535</v>
      </c>
      <c r="F147" s="123" t="s">
        <v>536</v>
      </c>
      <c r="G147" s="124" t="s">
        <v>192</v>
      </c>
      <c r="H147" s="125">
        <v>272</v>
      </c>
      <c r="I147" s="126"/>
      <c r="J147" s="127">
        <f>ROUND(I147*H147,2)</f>
        <v>0</v>
      </c>
      <c r="K147" s="123" t="s">
        <v>138</v>
      </c>
      <c r="L147" s="26"/>
      <c r="M147" s="128" t="s">
        <v>1</v>
      </c>
      <c r="N147" s="129" t="s">
        <v>42</v>
      </c>
      <c r="O147" s="45"/>
      <c r="P147" s="130">
        <f>O147*H147</f>
        <v>0</v>
      </c>
      <c r="Q147" s="130">
        <v>0</v>
      </c>
      <c r="R147" s="130">
        <f>Q147*H147</f>
        <v>0</v>
      </c>
      <c r="S147" s="130">
        <v>0</v>
      </c>
      <c r="T147" s="131">
        <f>S147*H147</f>
        <v>0</v>
      </c>
      <c r="AR147" s="12" t="s">
        <v>139</v>
      </c>
      <c r="AT147" s="12" t="s">
        <v>134</v>
      </c>
      <c r="AU147" s="12" t="s">
        <v>71</v>
      </c>
      <c r="AY147" s="12" t="s">
        <v>140</v>
      </c>
      <c r="BE147" s="132">
        <f>IF(N147="základní",J147,0)</f>
        <v>0</v>
      </c>
      <c r="BF147" s="132">
        <f>IF(N147="snížená",J147,0)</f>
        <v>0</v>
      </c>
      <c r="BG147" s="132">
        <f>IF(N147="zákl. přenesená",J147,0)</f>
        <v>0</v>
      </c>
      <c r="BH147" s="132">
        <f>IF(N147="sníž. přenesená",J147,0)</f>
        <v>0</v>
      </c>
      <c r="BI147" s="132">
        <f>IF(N147="nulová",J147,0)</f>
        <v>0</v>
      </c>
      <c r="BJ147" s="12" t="s">
        <v>78</v>
      </c>
      <c r="BK147" s="132">
        <f>ROUND(I147*H147,2)</f>
        <v>0</v>
      </c>
      <c r="BL147" s="12" t="s">
        <v>139</v>
      </c>
      <c r="BM147" s="12" t="s">
        <v>537</v>
      </c>
    </row>
    <row r="148" spans="2:65" s="1" customFormat="1" ht="29.25">
      <c r="B148" s="26"/>
      <c r="D148" s="133" t="s">
        <v>142</v>
      </c>
      <c r="F148" s="134" t="s">
        <v>538</v>
      </c>
      <c r="I148" s="88"/>
      <c r="L148" s="26"/>
      <c r="M148" s="135"/>
      <c r="N148" s="45"/>
      <c r="O148" s="45"/>
      <c r="P148" s="45"/>
      <c r="Q148" s="45"/>
      <c r="R148" s="45"/>
      <c r="S148" s="45"/>
      <c r="T148" s="46"/>
      <c r="AT148" s="12" t="s">
        <v>142</v>
      </c>
      <c r="AU148" s="12" t="s">
        <v>71</v>
      </c>
    </row>
    <row r="149" spans="2:65" s="9" customFormat="1" ht="11.25">
      <c r="B149" s="136"/>
      <c r="D149" s="133" t="s">
        <v>144</v>
      </c>
      <c r="E149" s="137" t="s">
        <v>1</v>
      </c>
      <c r="F149" s="138" t="s">
        <v>534</v>
      </c>
      <c r="H149" s="139">
        <v>272</v>
      </c>
      <c r="I149" s="140"/>
      <c r="L149" s="136"/>
      <c r="M149" s="141"/>
      <c r="N149" s="142"/>
      <c r="O149" s="142"/>
      <c r="P149" s="142"/>
      <c r="Q149" s="142"/>
      <c r="R149" s="142"/>
      <c r="S149" s="142"/>
      <c r="T149" s="143"/>
      <c r="AT149" s="137" t="s">
        <v>144</v>
      </c>
      <c r="AU149" s="137" t="s">
        <v>71</v>
      </c>
      <c r="AV149" s="9" t="s">
        <v>80</v>
      </c>
      <c r="AW149" s="9" t="s">
        <v>32</v>
      </c>
      <c r="AX149" s="9" t="s">
        <v>78</v>
      </c>
      <c r="AY149" s="137" t="s">
        <v>140</v>
      </c>
    </row>
    <row r="150" spans="2:65" s="1" customFormat="1" ht="16.5" customHeight="1">
      <c r="B150" s="120"/>
      <c r="C150" s="121" t="s">
        <v>265</v>
      </c>
      <c r="D150" s="121" t="s">
        <v>134</v>
      </c>
      <c r="E150" s="122" t="s">
        <v>261</v>
      </c>
      <c r="F150" s="123" t="s">
        <v>262</v>
      </c>
      <c r="G150" s="124" t="s">
        <v>159</v>
      </c>
      <c r="H150" s="125">
        <v>0.27300000000000002</v>
      </c>
      <c r="I150" s="126"/>
      <c r="J150" s="127">
        <f>ROUND(I150*H150,2)</f>
        <v>0</v>
      </c>
      <c r="K150" s="123" t="s">
        <v>138</v>
      </c>
      <c r="L150" s="26"/>
      <c r="M150" s="128" t="s">
        <v>1</v>
      </c>
      <c r="N150" s="129" t="s">
        <v>42</v>
      </c>
      <c r="O150" s="45"/>
      <c r="P150" s="130">
        <f>O150*H150</f>
        <v>0</v>
      </c>
      <c r="Q150" s="130">
        <v>0</v>
      </c>
      <c r="R150" s="130">
        <f>Q150*H150</f>
        <v>0</v>
      </c>
      <c r="S150" s="130">
        <v>0</v>
      </c>
      <c r="T150" s="131">
        <f>S150*H150</f>
        <v>0</v>
      </c>
      <c r="AR150" s="12" t="s">
        <v>139</v>
      </c>
      <c r="AT150" s="12" t="s">
        <v>134</v>
      </c>
      <c r="AU150" s="12" t="s">
        <v>71</v>
      </c>
      <c r="AY150" s="12" t="s">
        <v>140</v>
      </c>
      <c r="BE150" s="132">
        <f>IF(N150="základní",J150,0)</f>
        <v>0</v>
      </c>
      <c r="BF150" s="132">
        <f>IF(N150="snížená",J150,0)</f>
        <v>0</v>
      </c>
      <c r="BG150" s="132">
        <f>IF(N150="zákl. přenesená",J150,0)</f>
        <v>0</v>
      </c>
      <c r="BH150" s="132">
        <f>IF(N150="sníž. přenesená",J150,0)</f>
        <v>0</v>
      </c>
      <c r="BI150" s="132">
        <f>IF(N150="nulová",J150,0)</f>
        <v>0</v>
      </c>
      <c r="BJ150" s="12" t="s">
        <v>78</v>
      </c>
      <c r="BK150" s="132">
        <f>ROUND(I150*H150,2)</f>
        <v>0</v>
      </c>
      <c r="BL150" s="12" t="s">
        <v>139</v>
      </c>
      <c r="BM150" s="12" t="s">
        <v>539</v>
      </c>
    </row>
    <row r="151" spans="2:65" s="1" customFormat="1" ht="39">
      <c r="B151" s="26"/>
      <c r="D151" s="133" t="s">
        <v>142</v>
      </c>
      <c r="F151" s="134" t="s">
        <v>264</v>
      </c>
      <c r="I151" s="88"/>
      <c r="L151" s="26"/>
      <c r="M151" s="135"/>
      <c r="N151" s="45"/>
      <c r="O151" s="45"/>
      <c r="P151" s="45"/>
      <c r="Q151" s="45"/>
      <c r="R151" s="45"/>
      <c r="S151" s="45"/>
      <c r="T151" s="46"/>
      <c r="AT151" s="12" t="s">
        <v>142</v>
      </c>
      <c r="AU151" s="12" t="s">
        <v>71</v>
      </c>
    </row>
    <row r="152" spans="2:65" s="1" customFormat="1" ht="19.5">
      <c r="B152" s="26"/>
      <c r="D152" s="133" t="s">
        <v>181</v>
      </c>
      <c r="F152" s="162" t="s">
        <v>540</v>
      </c>
      <c r="I152" s="88"/>
      <c r="L152" s="26"/>
      <c r="M152" s="135"/>
      <c r="N152" s="45"/>
      <c r="O152" s="45"/>
      <c r="P152" s="45"/>
      <c r="Q152" s="45"/>
      <c r="R152" s="45"/>
      <c r="S152" s="45"/>
      <c r="T152" s="46"/>
      <c r="AT152" s="12" t="s">
        <v>181</v>
      </c>
      <c r="AU152" s="12" t="s">
        <v>71</v>
      </c>
    </row>
    <row r="153" spans="2:65" s="9" customFormat="1" ht="11.25">
      <c r="B153" s="136"/>
      <c r="D153" s="133" t="s">
        <v>144</v>
      </c>
      <c r="E153" s="137" t="s">
        <v>1</v>
      </c>
      <c r="F153" s="138" t="s">
        <v>541</v>
      </c>
      <c r="H153" s="139">
        <v>0.27300000000000002</v>
      </c>
      <c r="I153" s="140"/>
      <c r="L153" s="136"/>
      <c r="M153" s="141"/>
      <c r="N153" s="142"/>
      <c r="O153" s="142"/>
      <c r="P153" s="142"/>
      <c r="Q153" s="142"/>
      <c r="R153" s="142"/>
      <c r="S153" s="142"/>
      <c r="T153" s="143"/>
      <c r="AT153" s="137" t="s">
        <v>144</v>
      </c>
      <c r="AU153" s="137" t="s">
        <v>71</v>
      </c>
      <c r="AV153" s="9" t="s">
        <v>80</v>
      </c>
      <c r="AW153" s="9" t="s">
        <v>32</v>
      </c>
      <c r="AX153" s="9" t="s">
        <v>78</v>
      </c>
      <c r="AY153" s="137" t="s">
        <v>140</v>
      </c>
    </row>
    <row r="154" spans="2:65" s="1" customFormat="1" ht="16.5" customHeight="1">
      <c r="B154" s="120"/>
      <c r="C154" s="121" t="s">
        <v>271</v>
      </c>
      <c r="D154" s="121" t="s">
        <v>134</v>
      </c>
      <c r="E154" s="122" t="s">
        <v>449</v>
      </c>
      <c r="F154" s="123" t="s">
        <v>450</v>
      </c>
      <c r="G154" s="124" t="s">
        <v>192</v>
      </c>
      <c r="H154" s="125">
        <v>86.028999999999996</v>
      </c>
      <c r="I154" s="126"/>
      <c r="J154" s="127">
        <f>ROUND(I154*H154,2)</f>
        <v>0</v>
      </c>
      <c r="K154" s="123" t="s">
        <v>138</v>
      </c>
      <c r="L154" s="26"/>
      <c r="M154" s="128" t="s">
        <v>1</v>
      </c>
      <c r="N154" s="129" t="s">
        <v>42</v>
      </c>
      <c r="O154" s="45"/>
      <c r="P154" s="130">
        <f>O154*H154</f>
        <v>0</v>
      </c>
      <c r="Q154" s="130">
        <v>0</v>
      </c>
      <c r="R154" s="130">
        <f>Q154*H154</f>
        <v>0</v>
      </c>
      <c r="S154" s="130">
        <v>0</v>
      </c>
      <c r="T154" s="131">
        <f>S154*H154</f>
        <v>0</v>
      </c>
      <c r="AR154" s="12" t="s">
        <v>139</v>
      </c>
      <c r="AT154" s="12" t="s">
        <v>134</v>
      </c>
      <c r="AU154" s="12" t="s">
        <v>71</v>
      </c>
      <c r="AY154" s="12" t="s">
        <v>140</v>
      </c>
      <c r="BE154" s="132">
        <f>IF(N154="základní",J154,0)</f>
        <v>0</v>
      </c>
      <c r="BF154" s="132">
        <f>IF(N154="snížená",J154,0)</f>
        <v>0</v>
      </c>
      <c r="BG154" s="132">
        <f>IF(N154="zákl. přenesená",J154,0)</f>
        <v>0</v>
      </c>
      <c r="BH154" s="132">
        <f>IF(N154="sníž. přenesená",J154,0)</f>
        <v>0</v>
      </c>
      <c r="BI154" s="132">
        <f>IF(N154="nulová",J154,0)</f>
        <v>0</v>
      </c>
      <c r="BJ154" s="12" t="s">
        <v>78</v>
      </c>
      <c r="BK154" s="132">
        <f>ROUND(I154*H154,2)</f>
        <v>0</v>
      </c>
      <c r="BL154" s="12" t="s">
        <v>139</v>
      </c>
      <c r="BM154" s="12" t="s">
        <v>542</v>
      </c>
    </row>
    <row r="155" spans="2:65" s="1" customFormat="1" ht="39">
      <c r="B155" s="26"/>
      <c r="D155" s="133" t="s">
        <v>142</v>
      </c>
      <c r="F155" s="134" t="s">
        <v>452</v>
      </c>
      <c r="I155" s="88"/>
      <c r="L155" s="26"/>
      <c r="M155" s="135"/>
      <c r="N155" s="45"/>
      <c r="O155" s="45"/>
      <c r="P155" s="45"/>
      <c r="Q155" s="45"/>
      <c r="R155" s="45"/>
      <c r="S155" s="45"/>
      <c r="T155" s="46"/>
      <c r="AT155" s="12" t="s">
        <v>142</v>
      </c>
      <c r="AU155" s="12" t="s">
        <v>71</v>
      </c>
    </row>
    <row r="156" spans="2:65" s="1" customFormat="1" ht="19.5">
      <c r="B156" s="26"/>
      <c r="D156" s="133" t="s">
        <v>181</v>
      </c>
      <c r="F156" s="162" t="s">
        <v>543</v>
      </c>
      <c r="I156" s="88"/>
      <c r="L156" s="26"/>
      <c r="M156" s="135"/>
      <c r="N156" s="45"/>
      <c r="O156" s="45"/>
      <c r="P156" s="45"/>
      <c r="Q156" s="45"/>
      <c r="R156" s="45"/>
      <c r="S156" s="45"/>
      <c r="T156" s="46"/>
      <c r="AT156" s="12" t="s">
        <v>181</v>
      </c>
      <c r="AU156" s="12" t="s">
        <v>71</v>
      </c>
    </row>
    <row r="157" spans="2:65" s="9" customFormat="1" ht="11.25">
      <c r="B157" s="136"/>
      <c r="D157" s="133" t="s">
        <v>144</v>
      </c>
      <c r="E157" s="137" t="s">
        <v>1</v>
      </c>
      <c r="F157" s="138" t="s">
        <v>544</v>
      </c>
      <c r="H157" s="139">
        <v>86.028999999999996</v>
      </c>
      <c r="I157" s="140"/>
      <c r="L157" s="136"/>
      <c r="M157" s="141"/>
      <c r="N157" s="142"/>
      <c r="O157" s="142"/>
      <c r="P157" s="142"/>
      <c r="Q157" s="142"/>
      <c r="R157" s="142"/>
      <c r="S157" s="142"/>
      <c r="T157" s="143"/>
      <c r="AT157" s="137" t="s">
        <v>144</v>
      </c>
      <c r="AU157" s="137" t="s">
        <v>71</v>
      </c>
      <c r="AV157" s="9" t="s">
        <v>80</v>
      </c>
      <c r="AW157" s="9" t="s">
        <v>32</v>
      </c>
      <c r="AX157" s="9" t="s">
        <v>78</v>
      </c>
      <c r="AY157" s="137" t="s">
        <v>140</v>
      </c>
    </row>
    <row r="158" spans="2:65" s="1" customFormat="1" ht="16.5" customHeight="1">
      <c r="B158" s="120"/>
      <c r="C158" s="121" t="s">
        <v>276</v>
      </c>
      <c r="D158" s="121" t="s">
        <v>134</v>
      </c>
      <c r="E158" s="122" t="s">
        <v>405</v>
      </c>
      <c r="F158" s="123" t="s">
        <v>406</v>
      </c>
      <c r="G158" s="124" t="s">
        <v>178</v>
      </c>
      <c r="H158" s="125">
        <v>51</v>
      </c>
      <c r="I158" s="126"/>
      <c r="J158" s="127">
        <f>ROUND(I158*H158,2)</f>
        <v>0</v>
      </c>
      <c r="K158" s="123" t="s">
        <v>138</v>
      </c>
      <c r="L158" s="26"/>
      <c r="M158" s="128" t="s">
        <v>1</v>
      </c>
      <c r="N158" s="129" t="s">
        <v>42</v>
      </c>
      <c r="O158" s="45"/>
      <c r="P158" s="130">
        <f>O158*H158</f>
        <v>0</v>
      </c>
      <c r="Q158" s="130">
        <v>0</v>
      </c>
      <c r="R158" s="130">
        <f>Q158*H158</f>
        <v>0</v>
      </c>
      <c r="S158" s="130">
        <v>0</v>
      </c>
      <c r="T158" s="131">
        <f>S158*H158</f>
        <v>0</v>
      </c>
      <c r="AR158" s="12" t="s">
        <v>139</v>
      </c>
      <c r="AT158" s="12" t="s">
        <v>134</v>
      </c>
      <c r="AU158" s="12" t="s">
        <v>71</v>
      </c>
      <c r="AY158" s="12" t="s">
        <v>140</v>
      </c>
      <c r="BE158" s="132">
        <f>IF(N158="základní",J158,0)</f>
        <v>0</v>
      </c>
      <c r="BF158" s="132">
        <f>IF(N158="snížená",J158,0)</f>
        <v>0</v>
      </c>
      <c r="BG158" s="132">
        <f>IF(N158="zákl. přenesená",J158,0)</f>
        <v>0</v>
      </c>
      <c r="BH158" s="132">
        <f>IF(N158="sníž. přenesená",J158,0)</f>
        <v>0</v>
      </c>
      <c r="BI158" s="132">
        <f>IF(N158="nulová",J158,0)</f>
        <v>0</v>
      </c>
      <c r="BJ158" s="12" t="s">
        <v>78</v>
      </c>
      <c r="BK158" s="132">
        <f>ROUND(I158*H158,2)</f>
        <v>0</v>
      </c>
      <c r="BL158" s="12" t="s">
        <v>139</v>
      </c>
      <c r="BM158" s="12" t="s">
        <v>545</v>
      </c>
    </row>
    <row r="159" spans="2:65" s="1" customFormat="1" ht="39">
      <c r="B159" s="26"/>
      <c r="D159" s="133" t="s">
        <v>142</v>
      </c>
      <c r="F159" s="134" t="s">
        <v>408</v>
      </c>
      <c r="I159" s="88"/>
      <c r="L159" s="26"/>
      <c r="M159" s="135"/>
      <c r="N159" s="45"/>
      <c r="O159" s="45"/>
      <c r="P159" s="45"/>
      <c r="Q159" s="45"/>
      <c r="R159" s="45"/>
      <c r="S159" s="45"/>
      <c r="T159" s="46"/>
      <c r="AT159" s="12" t="s">
        <v>142</v>
      </c>
      <c r="AU159" s="12" t="s">
        <v>71</v>
      </c>
    </row>
    <row r="160" spans="2:65" s="1" customFormat="1" ht="19.5">
      <c r="B160" s="26"/>
      <c r="D160" s="133" t="s">
        <v>181</v>
      </c>
      <c r="F160" s="162" t="s">
        <v>182</v>
      </c>
      <c r="I160" s="88"/>
      <c r="L160" s="26"/>
      <c r="M160" s="135"/>
      <c r="N160" s="45"/>
      <c r="O160" s="45"/>
      <c r="P160" s="45"/>
      <c r="Q160" s="45"/>
      <c r="R160" s="45"/>
      <c r="S160" s="45"/>
      <c r="T160" s="46"/>
      <c r="AT160" s="12" t="s">
        <v>181</v>
      </c>
      <c r="AU160" s="12" t="s">
        <v>71</v>
      </c>
    </row>
    <row r="161" spans="2:65" s="9" customFormat="1" ht="11.25">
      <c r="B161" s="136"/>
      <c r="D161" s="133" t="s">
        <v>144</v>
      </c>
      <c r="E161" s="137" t="s">
        <v>1</v>
      </c>
      <c r="F161" s="138" t="s">
        <v>546</v>
      </c>
      <c r="H161" s="139">
        <v>51</v>
      </c>
      <c r="I161" s="140"/>
      <c r="L161" s="136"/>
      <c r="M161" s="141"/>
      <c r="N161" s="142"/>
      <c r="O161" s="142"/>
      <c r="P161" s="142"/>
      <c r="Q161" s="142"/>
      <c r="R161" s="142"/>
      <c r="S161" s="142"/>
      <c r="T161" s="143"/>
      <c r="AT161" s="137" t="s">
        <v>144</v>
      </c>
      <c r="AU161" s="137" t="s">
        <v>71</v>
      </c>
      <c r="AV161" s="9" t="s">
        <v>80</v>
      </c>
      <c r="AW161" s="9" t="s">
        <v>32</v>
      </c>
      <c r="AX161" s="9" t="s">
        <v>78</v>
      </c>
      <c r="AY161" s="137" t="s">
        <v>140</v>
      </c>
    </row>
    <row r="162" spans="2:65" s="1" customFormat="1" ht="16.5" customHeight="1">
      <c r="B162" s="120"/>
      <c r="C162" s="121" t="s">
        <v>280</v>
      </c>
      <c r="D162" s="121" t="s">
        <v>134</v>
      </c>
      <c r="E162" s="122" t="s">
        <v>409</v>
      </c>
      <c r="F162" s="123" t="s">
        <v>410</v>
      </c>
      <c r="G162" s="124" t="s">
        <v>178</v>
      </c>
      <c r="H162" s="125">
        <v>35</v>
      </c>
      <c r="I162" s="126"/>
      <c r="J162" s="127">
        <f>ROUND(I162*H162,2)</f>
        <v>0</v>
      </c>
      <c r="K162" s="123" t="s">
        <v>138</v>
      </c>
      <c r="L162" s="26"/>
      <c r="M162" s="128" t="s">
        <v>1</v>
      </c>
      <c r="N162" s="129" t="s">
        <v>42</v>
      </c>
      <c r="O162" s="45"/>
      <c r="P162" s="130">
        <f>O162*H162</f>
        <v>0</v>
      </c>
      <c r="Q162" s="130">
        <v>0</v>
      </c>
      <c r="R162" s="130">
        <f>Q162*H162</f>
        <v>0</v>
      </c>
      <c r="S162" s="130">
        <v>0</v>
      </c>
      <c r="T162" s="131">
        <f>S162*H162</f>
        <v>0</v>
      </c>
      <c r="AR162" s="12" t="s">
        <v>139</v>
      </c>
      <c r="AT162" s="12" t="s">
        <v>134</v>
      </c>
      <c r="AU162" s="12" t="s">
        <v>71</v>
      </c>
      <c r="AY162" s="12" t="s">
        <v>140</v>
      </c>
      <c r="BE162" s="132">
        <f>IF(N162="základní",J162,0)</f>
        <v>0</v>
      </c>
      <c r="BF162" s="132">
        <f>IF(N162="snížená",J162,0)</f>
        <v>0</v>
      </c>
      <c r="BG162" s="132">
        <f>IF(N162="zákl. přenesená",J162,0)</f>
        <v>0</v>
      </c>
      <c r="BH162" s="132">
        <f>IF(N162="sníž. přenesená",J162,0)</f>
        <v>0</v>
      </c>
      <c r="BI162" s="132">
        <f>IF(N162="nulová",J162,0)</f>
        <v>0</v>
      </c>
      <c r="BJ162" s="12" t="s">
        <v>78</v>
      </c>
      <c r="BK162" s="132">
        <f>ROUND(I162*H162,2)</f>
        <v>0</v>
      </c>
      <c r="BL162" s="12" t="s">
        <v>139</v>
      </c>
      <c r="BM162" s="12" t="s">
        <v>547</v>
      </c>
    </row>
    <row r="163" spans="2:65" s="1" customFormat="1" ht="39">
      <c r="B163" s="26"/>
      <c r="D163" s="133" t="s">
        <v>142</v>
      </c>
      <c r="F163" s="134" t="s">
        <v>412</v>
      </c>
      <c r="I163" s="88"/>
      <c r="L163" s="26"/>
      <c r="M163" s="135"/>
      <c r="N163" s="45"/>
      <c r="O163" s="45"/>
      <c r="P163" s="45"/>
      <c r="Q163" s="45"/>
      <c r="R163" s="45"/>
      <c r="S163" s="45"/>
      <c r="T163" s="46"/>
      <c r="AT163" s="12" t="s">
        <v>142</v>
      </c>
      <c r="AU163" s="12" t="s">
        <v>71</v>
      </c>
    </row>
    <row r="164" spans="2:65" s="1" customFormat="1" ht="19.5">
      <c r="B164" s="26"/>
      <c r="D164" s="133" t="s">
        <v>181</v>
      </c>
      <c r="F164" s="162" t="s">
        <v>182</v>
      </c>
      <c r="I164" s="88"/>
      <c r="L164" s="26"/>
      <c r="M164" s="135"/>
      <c r="N164" s="45"/>
      <c r="O164" s="45"/>
      <c r="P164" s="45"/>
      <c r="Q164" s="45"/>
      <c r="R164" s="45"/>
      <c r="S164" s="45"/>
      <c r="T164" s="46"/>
      <c r="AT164" s="12" t="s">
        <v>181</v>
      </c>
      <c r="AU164" s="12" t="s">
        <v>71</v>
      </c>
    </row>
    <row r="165" spans="2:65" s="9" customFormat="1" ht="11.25">
      <c r="B165" s="136"/>
      <c r="D165" s="133" t="s">
        <v>144</v>
      </c>
      <c r="E165" s="137" t="s">
        <v>1</v>
      </c>
      <c r="F165" s="138" t="s">
        <v>548</v>
      </c>
      <c r="H165" s="139">
        <v>35</v>
      </c>
      <c r="I165" s="140"/>
      <c r="L165" s="136"/>
      <c r="M165" s="141"/>
      <c r="N165" s="142"/>
      <c r="O165" s="142"/>
      <c r="P165" s="142"/>
      <c r="Q165" s="142"/>
      <c r="R165" s="142"/>
      <c r="S165" s="142"/>
      <c r="T165" s="143"/>
      <c r="AT165" s="137" t="s">
        <v>144</v>
      </c>
      <c r="AU165" s="137" t="s">
        <v>71</v>
      </c>
      <c r="AV165" s="9" t="s">
        <v>80</v>
      </c>
      <c r="AW165" s="9" t="s">
        <v>32</v>
      </c>
      <c r="AX165" s="9" t="s">
        <v>78</v>
      </c>
      <c r="AY165" s="137" t="s">
        <v>140</v>
      </c>
    </row>
    <row r="166" spans="2:65" s="1" customFormat="1" ht="16.5" customHeight="1">
      <c r="B166" s="120"/>
      <c r="C166" s="121" t="s">
        <v>286</v>
      </c>
      <c r="D166" s="121" t="s">
        <v>134</v>
      </c>
      <c r="E166" s="122" t="s">
        <v>413</v>
      </c>
      <c r="F166" s="123" t="s">
        <v>414</v>
      </c>
      <c r="G166" s="124" t="s">
        <v>178</v>
      </c>
      <c r="H166" s="125">
        <v>21</v>
      </c>
      <c r="I166" s="126"/>
      <c r="J166" s="127">
        <f>ROUND(I166*H166,2)</f>
        <v>0</v>
      </c>
      <c r="K166" s="123" t="s">
        <v>138</v>
      </c>
      <c r="L166" s="26"/>
      <c r="M166" s="128" t="s">
        <v>1</v>
      </c>
      <c r="N166" s="129" t="s">
        <v>42</v>
      </c>
      <c r="O166" s="45"/>
      <c r="P166" s="130">
        <f>O166*H166</f>
        <v>0</v>
      </c>
      <c r="Q166" s="130">
        <v>0</v>
      </c>
      <c r="R166" s="130">
        <f>Q166*H166</f>
        <v>0</v>
      </c>
      <c r="S166" s="130">
        <v>0</v>
      </c>
      <c r="T166" s="131">
        <f>S166*H166</f>
        <v>0</v>
      </c>
      <c r="AR166" s="12" t="s">
        <v>139</v>
      </c>
      <c r="AT166" s="12" t="s">
        <v>134</v>
      </c>
      <c r="AU166" s="12" t="s">
        <v>71</v>
      </c>
      <c r="AY166" s="12" t="s">
        <v>140</v>
      </c>
      <c r="BE166" s="132">
        <f>IF(N166="základní",J166,0)</f>
        <v>0</v>
      </c>
      <c r="BF166" s="132">
        <f>IF(N166="snížená",J166,0)</f>
        <v>0</v>
      </c>
      <c r="BG166" s="132">
        <f>IF(N166="zákl. přenesená",J166,0)</f>
        <v>0</v>
      </c>
      <c r="BH166" s="132">
        <f>IF(N166="sníž. přenesená",J166,0)</f>
        <v>0</v>
      </c>
      <c r="BI166" s="132">
        <f>IF(N166="nulová",J166,0)</f>
        <v>0</v>
      </c>
      <c r="BJ166" s="12" t="s">
        <v>78</v>
      </c>
      <c r="BK166" s="132">
        <f>ROUND(I166*H166,2)</f>
        <v>0</v>
      </c>
      <c r="BL166" s="12" t="s">
        <v>139</v>
      </c>
      <c r="BM166" s="12" t="s">
        <v>549</v>
      </c>
    </row>
    <row r="167" spans="2:65" s="1" customFormat="1" ht="39">
      <c r="B167" s="26"/>
      <c r="D167" s="133" t="s">
        <v>142</v>
      </c>
      <c r="F167" s="134" t="s">
        <v>416</v>
      </c>
      <c r="I167" s="88"/>
      <c r="L167" s="26"/>
      <c r="M167" s="135"/>
      <c r="N167" s="45"/>
      <c r="O167" s="45"/>
      <c r="P167" s="45"/>
      <c r="Q167" s="45"/>
      <c r="R167" s="45"/>
      <c r="S167" s="45"/>
      <c r="T167" s="46"/>
      <c r="AT167" s="12" t="s">
        <v>142</v>
      </c>
      <c r="AU167" s="12" t="s">
        <v>71</v>
      </c>
    </row>
    <row r="168" spans="2:65" s="1" customFormat="1" ht="19.5">
      <c r="B168" s="26"/>
      <c r="D168" s="133" t="s">
        <v>181</v>
      </c>
      <c r="F168" s="162" t="s">
        <v>182</v>
      </c>
      <c r="I168" s="88"/>
      <c r="L168" s="26"/>
      <c r="M168" s="135"/>
      <c r="N168" s="45"/>
      <c r="O168" s="45"/>
      <c r="P168" s="45"/>
      <c r="Q168" s="45"/>
      <c r="R168" s="45"/>
      <c r="S168" s="45"/>
      <c r="T168" s="46"/>
      <c r="AT168" s="12" t="s">
        <v>181</v>
      </c>
      <c r="AU168" s="12" t="s">
        <v>71</v>
      </c>
    </row>
    <row r="169" spans="2:65" s="9" customFormat="1" ht="11.25">
      <c r="B169" s="136"/>
      <c r="D169" s="133" t="s">
        <v>144</v>
      </c>
      <c r="E169" s="137" t="s">
        <v>1</v>
      </c>
      <c r="F169" s="138" t="s">
        <v>550</v>
      </c>
      <c r="H169" s="139">
        <v>21</v>
      </c>
      <c r="I169" s="140"/>
      <c r="L169" s="136"/>
      <c r="M169" s="141"/>
      <c r="N169" s="142"/>
      <c r="O169" s="142"/>
      <c r="P169" s="142"/>
      <c r="Q169" s="142"/>
      <c r="R169" s="142"/>
      <c r="S169" s="142"/>
      <c r="T169" s="143"/>
      <c r="AT169" s="137" t="s">
        <v>144</v>
      </c>
      <c r="AU169" s="137" t="s">
        <v>71</v>
      </c>
      <c r="AV169" s="9" t="s">
        <v>80</v>
      </c>
      <c r="AW169" s="9" t="s">
        <v>32</v>
      </c>
      <c r="AX169" s="9" t="s">
        <v>78</v>
      </c>
      <c r="AY169" s="137" t="s">
        <v>140</v>
      </c>
    </row>
    <row r="170" spans="2:65" s="1" customFormat="1" ht="16.5" customHeight="1">
      <c r="B170" s="120"/>
      <c r="C170" s="152" t="s">
        <v>291</v>
      </c>
      <c r="D170" s="152" t="s">
        <v>168</v>
      </c>
      <c r="E170" s="153" t="s">
        <v>433</v>
      </c>
      <c r="F170" s="154" t="s">
        <v>434</v>
      </c>
      <c r="G170" s="155" t="s">
        <v>178</v>
      </c>
      <c r="H170" s="156">
        <v>1220</v>
      </c>
      <c r="I170" s="157"/>
      <c r="J170" s="158">
        <f>ROUND(I170*H170,2)</f>
        <v>0</v>
      </c>
      <c r="K170" s="154" t="s">
        <v>138</v>
      </c>
      <c r="L170" s="159"/>
      <c r="M170" s="160" t="s">
        <v>1</v>
      </c>
      <c r="N170" s="161" t="s">
        <v>42</v>
      </c>
      <c r="O170" s="45"/>
      <c r="P170" s="130">
        <f>O170*H170</f>
        <v>0</v>
      </c>
      <c r="Q170" s="130">
        <v>1.23E-3</v>
      </c>
      <c r="R170" s="130">
        <f>Q170*H170</f>
        <v>1.5005999999999999</v>
      </c>
      <c r="S170" s="130">
        <v>0</v>
      </c>
      <c r="T170" s="131">
        <f>S170*H170</f>
        <v>0</v>
      </c>
      <c r="AR170" s="12" t="s">
        <v>189</v>
      </c>
      <c r="AT170" s="12" t="s">
        <v>168</v>
      </c>
      <c r="AU170" s="12" t="s">
        <v>71</v>
      </c>
      <c r="AY170" s="12" t="s">
        <v>140</v>
      </c>
      <c r="BE170" s="132">
        <f>IF(N170="základní",J170,0)</f>
        <v>0</v>
      </c>
      <c r="BF170" s="132">
        <f>IF(N170="snížená",J170,0)</f>
        <v>0</v>
      </c>
      <c r="BG170" s="132">
        <f>IF(N170="zákl. přenesená",J170,0)</f>
        <v>0</v>
      </c>
      <c r="BH170" s="132">
        <f>IF(N170="sníž. přenesená",J170,0)</f>
        <v>0</v>
      </c>
      <c r="BI170" s="132">
        <f>IF(N170="nulová",J170,0)</f>
        <v>0</v>
      </c>
      <c r="BJ170" s="12" t="s">
        <v>78</v>
      </c>
      <c r="BK170" s="132">
        <f>ROUND(I170*H170,2)</f>
        <v>0</v>
      </c>
      <c r="BL170" s="12" t="s">
        <v>139</v>
      </c>
      <c r="BM170" s="12" t="s">
        <v>551</v>
      </c>
    </row>
    <row r="171" spans="2:65" s="1" customFormat="1" ht="11.25">
      <c r="B171" s="26"/>
      <c r="D171" s="133" t="s">
        <v>142</v>
      </c>
      <c r="F171" s="134" t="s">
        <v>434</v>
      </c>
      <c r="I171" s="88"/>
      <c r="L171" s="26"/>
      <c r="M171" s="135"/>
      <c r="N171" s="45"/>
      <c r="O171" s="45"/>
      <c r="P171" s="45"/>
      <c r="Q171" s="45"/>
      <c r="R171" s="45"/>
      <c r="S171" s="45"/>
      <c r="T171" s="46"/>
      <c r="AT171" s="12" t="s">
        <v>142</v>
      </c>
      <c r="AU171" s="12" t="s">
        <v>71</v>
      </c>
    </row>
    <row r="172" spans="2:65" s="9" customFormat="1" ht="11.25">
      <c r="B172" s="136"/>
      <c r="D172" s="133" t="s">
        <v>144</v>
      </c>
      <c r="E172" s="137" t="s">
        <v>1</v>
      </c>
      <c r="F172" s="138" t="s">
        <v>552</v>
      </c>
      <c r="H172" s="139">
        <v>1220</v>
      </c>
      <c r="I172" s="140"/>
      <c r="L172" s="136"/>
      <c r="M172" s="141"/>
      <c r="N172" s="142"/>
      <c r="O172" s="142"/>
      <c r="P172" s="142"/>
      <c r="Q172" s="142"/>
      <c r="R172" s="142"/>
      <c r="S172" s="142"/>
      <c r="T172" s="143"/>
      <c r="AT172" s="137" t="s">
        <v>144</v>
      </c>
      <c r="AU172" s="137" t="s">
        <v>71</v>
      </c>
      <c r="AV172" s="9" t="s">
        <v>80</v>
      </c>
      <c r="AW172" s="9" t="s">
        <v>32</v>
      </c>
      <c r="AX172" s="9" t="s">
        <v>78</v>
      </c>
      <c r="AY172" s="137" t="s">
        <v>140</v>
      </c>
    </row>
    <row r="173" spans="2:65" s="1" customFormat="1" ht="16.5" customHeight="1">
      <c r="B173" s="120"/>
      <c r="C173" s="152" t="s">
        <v>296</v>
      </c>
      <c r="D173" s="152" t="s">
        <v>168</v>
      </c>
      <c r="E173" s="153" t="s">
        <v>417</v>
      </c>
      <c r="F173" s="154" t="s">
        <v>418</v>
      </c>
      <c r="G173" s="155" t="s">
        <v>178</v>
      </c>
      <c r="H173" s="156">
        <v>786</v>
      </c>
      <c r="I173" s="157"/>
      <c r="J173" s="158">
        <f>ROUND(I173*H173,2)</f>
        <v>0</v>
      </c>
      <c r="K173" s="154" t="s">
        <v>138</v>
      </c>
      <c r="L173" s="159"/>
      <c r="M173" s="160" t="s">
        <v>1</v>
      </c>
      <c r="N173" s="161" t="s">
        <v>42</v>
      </c>
      <c r="O173" s="45"/>
      <c r="P173" s="130">
        <f>O173*H173</f>
        <v>0</v>
      </c>
      <c r="Q173" s="130">
        <v>5.1999999999999995E-4</v>
      </c>
      <c r="R173" s="130">
        <f>Q173*H173</f>
        <v>0.40871999999999997</v>
      </c>
      <c r="S173" s="130">
        <v>0</v>
      </c>
      <c r="T173" s="131">
        <f>S173*H173</f>
        <v>0</v>
      </c>
      <c r="AR173" s="12" t="s">
        <v>189</v>
      </c>
      <c r="AT173" s="12" t="s">
        <v>168</v>
      </c>
      <c r="AU173" s="12" t="s">
        <v>71</v>
      </c>
      <c r="AY173" s="12" t="s">
        <v>140</v>
      </c>
      <c r="BE173" s="132">
        <f>IF(N173="základní",J173,0)</f>
        <v>0</v>
      </c>
      <c r="BF173" s="132">
        <f>IF(N173="snížená",J173,0)</f>
        <v>0</v>
      </c>
      <c r="BG173" s="132">
        <f>IF(N173="zákl. přenesená",J173,0)</f>
        <v>0</v>
      </c>
      <c r="BH173" s="132">
        <f>IF(N173="sníž. přenesená",J173,0)</f>
        <v>0</v>
      </c>
      <c r="BI173" s="132">
        <f>IF(N173="nulová",J173,0)</f>
        <v>0</v>
      </c>
      <c r="BJ173" s="12" t="s">
        <v>78</v>
      </c>
      <c r="BK173" s="132">
        <f>ROUND(I173*H173,2)</f>
        <v>0</v>
      </c>
      <c r="BL173" s="12" t="s">
        <v>139</v>
      </c>
      <c r="BM173" s="12" t="s">
        <v>553</v>
      </c>
    </row>
    <row r="174" spans="2:65" s="1" customFormat="1" ht="11.25">
      <c r="B174" s="26"/>
      <c r="D174" s="133" t="s">
        <v>142</v>
      </c>
      <c r="F174" s="134" t="s">
        <v>418</v>
      </c>
      <c r="I174" s="88"/>
      <c r="L174" s="26"/>
      <c r="M174" s="135"/>
      <c r="N174" s="45"/>
      <c r="O174" s="45"/>
      <c r="P174" s="45"/>
      <c r="Q174" s="45"/>
      <c r="R174" s="45"/>
      <c r="S174" s="45"/>
      <c r="T174" s="46"/>
      <c r="AT174" s="12" t="s">
        <v>142</v>
      </c>
      <c r="AU174" s="12" t="s">
        <v>71</v>
      </c>
    </row>
    <row r="175" spans="2:65" s="9" customFormat="1" ht="11.25">
      <c r="B175" s="136"/>
      <c r="D175" s="133" t="s">
        <v>144</v>
      </c>
      <c r="E175" s="137" t="s">
        <v>1</v>
      </c>
      <c r="F175" s="138" t="s">
        <v>554</v>
      </c>
      <c r="H175" s="139">
        <v>786</v>
      </c>
      <c r="I175" s="140"/>
      <c r="L175" s="136"/>
      <c r="M175" s="141"/>
      <c r="N175" s="142"/>
      <c r="O175" s="142"/>
      <c r="P175" s="142"/>
      <c r="Q175" s="142"/>
      <c r="R175" s="142"/>
      <c r="S175" s="142"/>
      <c r="T175" s="143"/>
      <c r="AT175" s="137" t="s">
        <v>144</v>
      </c>
      <c r="AU175" s="137" t="s">
        <v>71</v>
      </c>
      <c r="AV175" s="9" t="s">
        <v>80</v>
      </c>
      <c r="AW175" s="9" t="s">
        <v>32</v>
      </c>
      <c r="AX175" s="9" t="s">
        <v>78</v>
      </c>
      <c r="AY175" s="137" t="s">
        <v>140</v>
      </c>
    </row>
    <row r="176" spans="2:65" s="1" customFormat="1" ht="16.5" customHeight="1">
      <c r="B176" s="120"/>
      <c r="C176" s="152" t="s">
        <v>301</v>
      </c>
      <c r="D176" s="152" t="s">
        <v>168</v>
      </c>
      <c r="E176" s="153" t="s">
        <v>420</v>
      </c>
      <c r="F176" s="154" t="s">
        <v>421</v>
      </c>
      <c r="G176" s="155" t="s">
        <v>178</v>
      </c>
      <c r="H176" s="156">
        <v>460</v>
      </c>
      <c r="I176" s="157"/>
      <c r="J176" s="158">
        <f>ROUND(I176*H176,2)</f>
        <v>0</v>
      </c>
      <c r="K176" s="154" t="s">
        <v>138</v>
      </c>
      <c r="L176" s="159"/>
      <c r="M176" s="160" t="s">
        <v>1</v>
      </c>
      <c r="N176" s="161" t="s">
        <v>42</v>
      </c>
      <c r="O176" s="45"/>
      <c r="P176" s="130">
        <f>O176*H176</f>
        <v>0</v>
      </c>
      <c r="Q176" s="130">
        <v>5.6999999999999998E-4</v>
      </c>
      <c r="R176" s="130">
        <f>Q176*H176</f>
        <v>0.26219999999999999</v>
      </c>
      <c r="S176" s="130">
        <v>0</v>
      </c>
      <c r="T176" s="131">
        <f>S176*H176</f>
        <v>0</v>
      </c>
      <c r="AR176" s="12" t="s">
        <v>189</v>
      </c>
      <c r="AT176" s="12" t="s">
        <v>168</v>
      </c>
      <c r="AU176" s="12" t="s">
        <v>71</v>
      </c>
      <c r="AY176" s="12" t="s">
        <v>140</v>
      </c>
      <c r="BE176" s="132">
        <f>IF(N176="základní",J176,0)</f>
        <v>0</v>
      </c>
      <c r="BF176" s="132">
        <f>IF(N176="snížená",J176,0)</f>
        <v>0</v>
      </c>
      <c r="BG176" s="132">
        <f>IF(N176="zákl. přenesená",J176,0)</f>
        <v>0</v>
      </c>
      <c r="BH176" s="132">
        <f>IF(N176="sníž. přenesená",J176,0)</f>
        <v>0</v>
      </c>
      <c r="BI176" s="132">
        <f>IF(N176="nulová",J176,0)</f>
        <v>0</v>
      </c>
      <c r="BJ176" s="12" t="s">
        <v>78</v>
      </c>
      <c r="BK176" s="132">
        <f>ROUND(I176*H176,2)</f>
        <v>0</v>
      </c>
      <c r="BL176" s="12" t="s">
        <v>139</v>
      </c>
      <c r="BM176" s="12" t="s">
        <v>555</v>
      </c>
    </row>
    <row r="177" spans="2:65" s="1" customFormat="1" ht="11.25">
      <c r="B177" s="26"/>
      <c r="D177" s="133" t="s">
        <v>142</v>
      </c>
      <c r="F177" s="134" t="s">
        <v>421</v>
      </c>
      <c r="I177" s="88"/>
      <c r="L177" s="26"/>
      <c r="M177" s="135"/>
      <c r="N177" s="45"/>
      <c r="O177" s="45"/>
      <c r="P177" s="45"/>
      <c r="Q177" s="45"/>
      <c r="R177" s="45"/>
      <c r="S177" s="45"/>
      <c r="T177" s="46"/>
      <c r="AT177" s="12" t="s">
        <v>142</v>
      </c>
      <c r="AU177" s="12" t="s">
        <v>71</v>
      </c>
    </row>
    <row r="178" spans="2:65" s="9" customFormat="1" ht="11.25">
      <c r="B178" s="136"/>
      <c r="D178" s="133" t="s">
        <v>144</v>
      </c>
      <c r="E178" s="137" t="s">
        <v>1</v>
      </c>
      <c r="F178" s="138" t="s">
        <v>556</v>
      </c>
      <c r="H178" s="139">
        <v>460</v>
      </c>
      <c r="I178" s="140"/>
      <c r="L178" s="136"/>
      <c r="M178" s="141"/>
      <c r="N178" s="142"/>
      <c r="O178" s="142"/>
      <c r="P178" s="142"/>
      <c r="Q178" s="142"/>
      <c r="R178" s="142"/>
      <c r="S178" s="142"/>
      <c r="T178" s="143"/>
      <c r="AT178" s="137" t="s">
        <v>144</v>
      </c>
      <c r="AU178" s="137" t="s">
        <v>71</v>
      </c>
      <c r="AV178" s="9" t="s">
        <v>80</v>
      </c>
      <c r="AW178" s="9" t="s">
        <v>32</v>
      </c>
      <c r="AX178" s="9" t="s">
        <v>78</v>
      </c>
      <c r="AY178" s="137" t="s">
        <v>140</v>
      </c>
    </row>
    <row r="179" spans="2:65" s="1" customFormat="1" ht="16.5" customHeight="1">
      <c r="B179" s="120"/>
      <c r="C179" s="152" t="s">
        <v>306</v>
      </c>
      <c r="D179" s="152" t="s">
        <v>168</v>
      </c>
      <c r="E179" s="153" t="s">
        <v>423</v>
      </c>
      <c r="F179" s="154" t="s">
        <v>424</v>
      </c>
      <c r="G179" s="155" t="s">
        <v>178</v>
      </c>
      <c r="H179" s="156">
        <v>1246</v>
      </c>
      <c r="I179" s="157"/>
      <c r="J179" s="158">
        <f>ROUND(I179*H179,2)</f>
        <v>0</v>
      </c>
      <c r="K179" s="154" t="s">
        <v>138</v>
      </c>
      <c r="L179" s="159"/>
      <c r="M179" s="160" t="s">
        <v>1</v>
      </c>
      <c r="N179" s="161" t="s">
        <v>42</v>
      </c>
      <c r="O179" s="45"/>
      <c r="P179" s="130">
        <f>O179*H179</f>
        <v>0</v>
      </c>
      <c r="Q179" s="130">
        <v>9.0000000000000006E-5</v>
      </c>
      <c r="R179" s="130">
        <f>Q179*H179</f>
        <v>0.11214</v>
      </c>
      <c r="S179" s="130">
        <v>0</v>
      </c>
      <c r="T179" s="131">
        <f>S179*H179</f>
        <v>0</v>
      </c>
      <c r="AR179" s="12" t="s">
        <v>189</v>
      </c>
      <c r="AT179" s="12" t="s">
        <v>168</v>
      </c>
      <c r="AU179" s="12" t="s">
        <v>71</v>
      </c>
      <c r="AY179" s="12" t="s">
        <v>140</v>
      </c>
      <c r="BE179" s="132">
        <f>IF(N179="základní",J179,0)</f>
        <v>0</v>
      </c>
      <c r="BF179" s="132">
        <f>IF(N179="snížená",J179,0)</f>
        <v>0</v>
      </c>
      <c r="BG179" s="132">
        <f>IF(N179="zákl. přenesená",J179,0)</f>
        <v>0</v>
      </c>
      <c r="BH179" s="132">
        <f>IF(N179="sníž. přenesená",J179,0)</f>
        <v>0</v>
      </c>
      <c r="BI179" s="132">
        <f>IF(N179="nulová",J179,0)</f>
        <v>0</v>
      </c>
      <c r="BJ179" s="12" t="s">
        <v>78</v>
      </c>
      <c r="BK179" s="132">
        <f>ROUND(I179*H179,2)</f>
        <v>0</v>
      </c>
      <c r="BL179" s="12" t="s">
        <v>139</v>
      </c>
      <c r="BM179" s="12" t="s">
        <v>557</v>
      </c>
    </row>
    <row r="180" spans="2:65" s="1" customFormat="1" ht="11.25">
      <c r="B180" s="26"/>
      <c r="D180" s="133" t="s">
        <v>142</v>
      </c>
      <c r="F180" s="134" t="s">
        <v>424</v>
      </c>
      <c r="I180" s="88"/>
      <c r="L180" s="26"/>
      <c r="M180" s="135"/>
      <c r="N180" s="45"/>
      <c r="O180" s="45"/>
      <c r="P180" s="45"/>
      <c r="Q180" s="45"/>
      <c r="R180" s="45"/>
      <c r="S180" s="45"/>
      <c r="T180" s="46"/>
      <c r="AT180" s="12" t="s">
        <v>142</v>
      </c>
      <c r="AU180" s="12" t="s">
        <v>71</v>
      </c>
    </row>
    <row r="181" spans="2:65" s="9" customFormat="1" ht="11.25">
      <c r="B181" s="136"/>
      <c r="D181" s="133" t="s">
        <v>144</v>
      </c>
      <c r="E181" s="137" t="s">
        <v>1</v>
      </c>
      <c r="F181" s="138" t="s">
        <v>558</v>
      </c>
      <c r="H181" s="139">
        <v>1246</v>
      </c>
      <c r="I181" s="140"/>
      <c r="L181" s="136"/>
      <c r="M181" s="141"/>
      <c r="N181" s="142"/>
      <c r="O181" s="142"/>
      <c r="P181" s="142"/>
      <c r="Q181" s="142"/>
      <c r="R181" s="142"/>
      <c r="S181" s="142"/>
      <c r="T181" s="143"/>
      <c r="AT181" s="137" t="s">
        <v>144</v>
      </c>
      <c r="AU181" s="137" t="s">
        <v>71</v>
      </c>
      <c r="AV181" s="9" t="s">
        <v>80</v>
      </c>
      <c r="AW181" s="9" t="s">
        <v>32</v>
      </c>
      <c r="AX181" s="9" t="s">
        <v>78</v>
      </c>
      <c r="AY181" s="137" t="s">
        <v>140</v>
      </c>
    </row>
    <row r="182" spans="2:65" s="1" customFormat="1" ht="16.5" customHeight="1">
      <c r="B182" s="120"/>
      <c r="C182" s="152" t="s">
        <v>311</v>
      </c>
      <c r="D182" s="152" t="s">
        <v>168</v>
      </c>
      <c r="E182" s="153" t="s">
        <v>427</v>
      </c>
      <c r="F182" s="154" t="s">
        <v>428</v>
      </c>
      <c r="G182" s="155" t="s">
        <v>178</v>
      </c>
      <c r="H182" s="156">
        <v>610</v>
      </c>
      <c r="I182" s="157"/>
      <c r="J182" s="158">
        <f>ROUND(I182*H182,2)</f>
        <v>0</v>
      </c>
      <c r="K182" s="154" t="s">
        <v>138</v>
      </c>
      <c r="L182" s="159"/>
      <c r="M182" s="160" t="s">
        <v>1</v>
      </c>
      <c r="N182" s="161" t="s">
        <v>42</v>
      </c>
      <c r="O182" s="45"/>
      <c r="P182" s="130">
        <f>O182*H182</f>
        <v>0</v>
      </c>
      <c r="Q182" s="130">
        <v>1.8000000000000001E-4</v>
      </c>
      <c r="R182" s="130">
        <f>Q182*H182</f>
        <v>0.10980000000000001</v>
      </c>
      <c r="S182" s="130">
        <v>0</v>
      </c>
      <c r="T182" s="131">
        <f>S182*H182</f>
        <v>0</v>
      </c>
      <c r="AR182" s="12" t="s">
        <v>189</v>
      </c>
      <c r="AT182" s="12" t="s">
        <v>168</v>
      </c>
      <c r="AU182" s="12" t="s">
        <v>71</v>
      </c>
      <c r="AY182" s="12" t="s">
        <v>140</v>
      </c>
      <c r="BE182" s="132">
        <f>IF(N182="základní",J182,0)</f>
        <v>0</v>
      </c>
      <c r="BF182" s="132">
        <f>IF(N182="snížená",J182,0)</f>
        <v>0</v>
      </c>
      <c r="BG182" s="132">
        <f>IF(N182="zákl. přenesená",J182,0)</f>
        <v>0</v>
      </c>
      <c r="BH182" s="132">
        <f>IF(N182="sníž. přenesená",J182,0)</f>
        <v>0</v>
      </c>
      <c r="BI182" s="132">
        <f>IF(N182="nulová",J182,0)</f>
        <v>0</v>
      </c>
      <c r="BJ182" s="12" t="s">
        <v>78</v>
      </c>
      <c r="BK182" s="132">
        <f>ROUND(I182*H182,2)</f>
        <v>0</v>
      </c>
      <c r="BL182" s="12" t="s">
        <v>139</v>
      </c>
      <c r="BM182" s="12" t="s">
        <v>559</v>
      </c>
    </row>
    <row r="183" spans="2:65" s="1" customFormat="1" ht="11.25">
      <c r="B183" s="26"/>
      <c r="D183" s="133" t="s">
        <v>142</v>
      </c>
      <c r="F183" s="134" t="s">
        <v>428</v>
      </c>
      <c r="I183" s="88"/>
      <c r="L183" s="26"/>
      <c r="M183" s="135"/>
      <c r="N183" s="45"/>
      <c r="O183" s="45"/>
      <c r="P183" s="45"/>
      <c r="Q183" s="45"/>
      <c r="R183" s="45"/>
      <c r="S183" s="45"/>
      <c r="T183" s="46"/>
      <c r="AT183" s="12" t="s">
        <v>142</v>
      </c>
      <c r="AU183" s="12" t="s">
        <v>71</v>
      </c>
    </row>
    <row r="184" spans="2:65" s="9" customFormat="1" ht="11.25">
      <c r="B184" s="136"/>
      <c r="D184" s="133" t="s">
        <v>144</v>
      </c>
      <c r="E184" s="137" t="s">
        <v>1</v>
      </c>
      <c r="F184" s="138" t="s">
        <v>560</v>
      </c>
      <c r="H184" s="139">
        <v>610</v>
      </c>
      <c r="I184" s="140"/>
      <c r="L184" s="136"/>
      <c r="M184" s="141"/>
      <c r="N184" s="142"/>
      <c r="O184" s="142"/>
      <c r="P184" s="142"/>
      <c r="Q184" s="142"/>
      <c r="R184" s="142"/>
      <c r="S184" s="142"/>
      <c r="T184" s="143"/>
      <c r="AT184" s="137" t="s">
        <v>144</v>
      </c>
      <c r="AU184" s="137" t="s">
        <v>71</v>
      </c>
      <c r="AV184" s="9" t="s">
        <v>80</v>
      </c>
      <c r="AW184" s="9" t="s">
        <v>32</v>
      </c>
      <c r="AX184" s="9" t="s">
        <v>78</v>
      </c>
      <c r="AY184" s="137" t="s">
        <v>140</v>
      </c>
    </row>
    <row r="185" spans="2:65" s="1" customFormat="1" ht="16.5" customHeight="1">
      <c r="B185" s="120"/>
      <c r="C185" s="152" t="s">
        <v>316</v>
      </c>
      <c r="D185" s="152" t="s">
        <v>168</v>
      </c>
      <c r="E185" s="153" t="s">
        <v>561</v>
      </c>
      <c r="F185" s="154" t="s">
        <v>562</v>
      </c>
      <c r="G185" s="155" t="s">
        <v>178</v>
      </c>
      <c r="H185" s="156">
        <v>206</v>
      </c>
      <c r="I185" s="157"/>
      <c r="J185" s="158">
        <f>ROUND(I185*H185,2)</f>
        <v>0</v>
      </c>
      <c r="K185" s="154" t="s">
        <v>138</v>
      </c>
      <c r="L185" s="159"/>
      <c r="M185" s="160" t="s">
        <v>1</v>
      </c>
      <c r="N185" s="161" t="s">
        <v>42</v>
      </c>
      <c r="O185" s="45"/>
      <c r="P185" s="130">
        <f>O185*H185</f>
        <v>0</v>
      </c>
      <c r="Q185" s="130">
        <v>8.0000000000000007E-5</v>
      </c>
      <c r="R185" s="130">
        <f>Q185*H185</f>
        <v>1.6480000000000002E-2</v>
      </c>
      <c r="S185" s="130">
        <v>0</v>
      </c>
      <c r="T185" s="131">
        <f>S185*H185</f>
        <v>0</v>
      </c>
      <c r="AR185" s="12" t="s">
        <v>189</v>
      </c>
      <c r="AT185" s="12" t="s">
        <v>168</v>
      </c>
      <c r="AU185" s="12" t="s">
        <v>71</v>
      </c>
      <c r="AY185" s="12" t="s">
        <v>140</v>
      </c>
      <c r="BE185" s="132">
        <f>IF(N185="základní",J185,0)</f>
        <v>0</v>
      </c>
      <c r="BF185" s="132">
        <f>IF(N185="snížená",J185,0)</f>
        <v>0</v>
      </c>
      <c r="BG185" s="132">
        <f>IF(N185="zákl. přenesená",J185,0)</f>
        <v>0</v>
      </c>
      <c r="BH185" s="132">
        <f>IF(N185="sníž. přenesená",J185,0)</f>
        <v>0</v>
      </c>
      <c r="BI185" s="132">
        <f>IF(N185="nulová",J185,0)</f>
        <v>0</v>
      </c>
      <c r="BJ185" s="12" t="s">
        <v>78</v>
      </c>
      <c r="BK185" s="132">
        <f>ROUND(I185*H185,2)</f>
        <v>0</v>
      </c>
      <c r="BL185" s="12" t="s">
        <v>139</v>
      </c>
      <c r="BM185" s="12" t="s">
        <v>563</v>
      </c>
    </row>
    <row r="186" spans="2:65" s="1" customFormat="1" ht="11.25">
      <c r="B186" s="26"/>
      <c r="D186" s="133" t="s">
        <v>142</v>
      </c>
      <c r="F186" s="134" t="s">
        <v>562</v>
      </c>
      <c r="I186" s="88"/>
      <c r="L186" s="26"/>
      <c r="M186" s="135"/>
      <c r="N186" s="45"/>
      <c r="O186" s="45"/>
      <c r="P186" s="45"/>
      <c r="Q186" s="45"/>
      <c r="R186" s="45"/>
      <c r="S186" s="45"/>
      <c r="T186" s="46"/>
      <c r="AT186" s="12" t="s">
        <v>142</v>
      </c>
      <c r="AU186" s="12" t="s">
        <v>71</v>
      </c>
    </row>
    <row r="187" spans="2:65" s="9" customFormat="1" ht="11.25">
      <c r="B187" s="136"/>
      <c r="D187" s="133" t="s">
        <v>144</v>
      </c>
      <c r="E187" s="137" t="s">
        <v>1</v>
      </c>
      <c r="F187" s="138" t="s">
        <v>564</v>
      </c>
      <c r="H187" s="139">
        <v>206</v>
      </c>
      <c r="I187" s="140"/>
      <c r="L187" s="136"/>
      <c r="M187" s="141"/>
      <c r="N187" s="142"/>
      <c r="O187" s="142"/>
      <c r="P187" s="142"/>
      <c r="Q187" s="142"/>
      <c r="R187" s="142"/>
      <c r="S187" s="142"/>
      <c r="T187" s="143"/>
      <c r="AT187" s="137" t="s">
        <v>144</v>
      </c>
      <c r="AU187" s="137" t="s">
        <v>71</v>
      </c>
      <c r="AV187" s="9" t="s">
        <v>80</v>
      </c>
      <c r="AW187" s="9" t="s">
        <v>32</v>
      </c>
      <c r="AX187" s="9" t="s">
        <v>78</v>
      </c>
      <c r="AY187" s="137" t="s">
        <v>140</v>
      </c>
    </row>
    <row r="188" spans="2:65" s="1" customFormat="1" ht="16.5" customHeight="1">
      <c r="B188" s="120"/>
      <c r="C188" s="121" t="s">
        <v>321</v>
      </c>
      <c r="D188" s="121" t="s">
        <v>134</v>
      </c>
      <c r="E188" s="122" t="s">
        <v>437</v>
      </c>
      <c r="F188" s="123" t="s">
        <v>438</v>
      </c>
      <c r="G188" s="124" t="s">
        <v>178</v>
      </c>
      <c r="H188" s="125">
        <v>109</v>
      </c>
      <c r="I188" s="126"/>
      <c r="J188" s="127">
        <f>ROUND(I188*H188,2)</f>
        <v>0</v>
      </c>
      <c r="K188" s="123" t="s">
        <v>138</v>
      </c>
      <c r="L188" s="26"/>
      <c r="M188" s="128" t="s">
        <v>1</v>
      </c>
      <c r="N188" s="129" t="s">
        <v>42</v>
      </c>
      <c r="O188" s="45"/>
      <c r="P188" s="130">
        <f>O188*H188</f>
        <v>0</v>
      </c>
      <c r="Q188" s="130">
        <v>0</v>
      </c>
      <c r="R188" s="130">
        <f>Q188*H188</f>
        <v>0</v>
      </c>
      <c r="S188" s="130">
        <v>0</v>
      </c>
      <c r="T188" s="131">
        <f>S188*H188</f>
        <v>0</v>
      </c>
      <c r="AR188" s="12" t="s">
        <v>139</v>
      </c>
      <c r="AT188" s="12" t="s">
        <v>134</v>
      </c>
      <c r="AU188" s="12" t="s">
        <v>71</v>
      </c>
      <c r="AY188" s="12" t="s">
        <v>140</v>
      </c>
      <c r="BE188" s="132">
        <f>IF(N188="základní",J188,0)</f>
        <v>0</v>
      </c>
      <c r="BF188" s="132">
        <f>IF(N188="snížená",J188,0)</f>
        <v>0</v>
      </c>
      <c r="BG188" s="132">
        <f>IF(N188="zákl. přenesená",J188,0)</f>
        <v>0</v>
      </c>
      <c r="BH188" s="132">
        <f>IF(N188="sníž. přenesená",J188,0)</f>
        <v>0</v>
      </c>
      <c r="BI188" s="132">
        <f>IF(N188="nulová",J188,0)</f>
        <v>0</v>
      </c>
      <c r="BJ188" s="12" t="s">
        <v>78</v>
      </c>
      <c r="BK188" s="132">
        <f>ROUND(I188*H188,2)</f>
        <v>0</v>
      </c>
      <c r="BL188" s="12" t="s">
        <v>139</v>
      </c>
      <c r="BM188" s="12" t="s">
        <v>565</v>
      </c>
    </row>
    <row r="189" spans="2:65" s="1" customFormat="1" ht="19.5">
      <c r="B189" s="26"/>
      <c r="D189" s="133" t="s">
        <v>142</v>
      </c>
      <c r="F189" s="134" t="s">
        <v>440</v>
      </c>
      <c r="I189" s="88"/>
      <c r="L189" s="26"/>
      <c r="M189" s="135"/>
      <c r="N189" s="45"/>
      <c r="O189" s="45"/>
      <c r="P189" s="45"/>
      <c r="Q189" s="45"/>
      <c r="R189" s="45"/>
      <c r="S189" s="45"/>
      <c r="T189" s="46"/>
      <c r="AT189" s="12" t="s">
        <v>142</v>
      </c>
      <c r="AU189" s="12" t="s">
        <v>71</v>
      </c>
    </row>
    <row r="190" spans="2:65" s="9" customFormat="1" ht="11.25">
      <c r="B190" s="136"/>
      <c r="D190" s="133" t="s">
        <v>144</v>
      </c>
      <c r="E190" s="137" t="s">
        <v>1</v>
      </c>
      <c r="F190" s="138" t="s">
        <v>566</v>
      </c>
      <c r="H190" s="139">
        <v>109</v>
      </c>
      <c r="I190" s="140"/>
      <c r="L190" s="136"/>
      <c r="M190" s="141"/>
      <c r="N190" s="142"/>
      <c r="O190" s="142"/>
      <c r="P190" s="142"/>
      <c r="Q190" s="142"/>
      <c r="R190" s="142"/>
      <c r="S190" s="142"/>
      <c r="T190" s="143"/>
      <c r="AT190" s="137" t="s">
        <v>144</v>
      </c>
      <c r="AU190" s="137" t="s">
        <v>71</v>
      </c>
      <c r="AV190" s="9" t="s">
        <v>80</v>
      </c>
      <c r="AW190" s="9" t="s">
        <v>32</v>
      </c>
      <c r="AX190" s="9" t="s">
        <v>78</v>
      </c>
      <c r="AY190" s="137" t="s">
        <v>140</v>
      </c>
    </row>
    <row r="191" spans="2:65" s="1" customFormat="1" ht="16.5" customHeight="1">
      <c r="B191" s="120"/>
      <c r="C191" s="152" t="s">
        <v>326</v>
      </c>
      <c r="D191" s="152" t="s">
        <v>168</v>
      </c>
      <c r="E191" s="153" t="s">
        <v>441</v>
      </c>
      <c r="F191" s="154" t="s">
        <v>442</v>
      </c>
      <c r="G191" s="155" t="s">
        <v>137</v>
      </c>
      <c r="H191" s="156">
        <v>27.25</v>
      </c>
      <c r="I191" s="157"/>
      <c r="J191" s="158">
        <f>ROUND(I191*H191,2)</f>
        <v>0</v>
      </c>
      <c r="K191" s="154" t="s">
        <v>138</v>
      </c>
      <c r="L191" s="159"/>
      <c r="M191" s="160" t="s">
        <v>1</v>
      </c>
      <c r="N191" s="161" t="s">
        <v>42</v>
      </c>
      <c r="O191" s="45"/>
      <c r="P191" s="130">
        <f>O191*H191</f>
        <v>0</v>
      </c>
      <c r="Q191" s="130">
        <v>1E-3</v>
      </c>
      <c r="R191" s="130">
        <f>Q191*H191</f>
        <v>2.725E-2</v>
      </c>
      <c r="S191" s="130">
        <v>0</v>
      </c>
      <c r="T191" s="131">
        <f>S191*H191</f>
        <v>0</v>
      </c>
      <c r="AR191" s="12" t="s">
        <v>189</v>
      </c>
      <c r="AT191" s="12" t="s">
        <v>168</v>
      </c>
      <c r="AU191" s="12" t="s">
        <v>71</v>
      </c>
      <c r="AY191" s="12" t="s">
        <v>140</v>
      </c>
      <c r="BE191" s="132">
        <f>IF(N191="základní",J191,0)</f>
        <v>0</v>
      </c>
      <c r="BF191" s="132">
        <f>IF(N191="snížená",J191,0)</f>
        <v>0</v>
      </c>
      <c r="BG191" s="132">
        <f>IF(N191="zákl. přenesená",J191,0)</f>
        <v>0</v>
      </c>
      <c r="BH191" s="132">
        <f>IF(N191="sníž. přenesená",J191,0)</f>
        <v>0</v>
      </c>
      <c r="BI191" s="132">
        <f>IF(N191="nulová",J191,0)</f>
        <v>0</v>
      </c>
      <c r="BJ191" s="12" t="s">
        <v>78</v>
      </c>
      <c r="BK191" s="132">
        <f>ROUND(I191*H191,2)</f>
        <v>0</v>
      </c>
      <c r="BL191" s="12" t="s">
        <v>139</v>
      </c>
      <c r="BM191" s="12" t="s">
        <v>567</v>
      </c>
    </row>
    <row r="192" spans="2:65" s="1" customFormat="1" ht="11.25">
      <c r="B192" s="26"/>
      <c r="D192" s="133" t="s">
        <v>142</v>
      </c>
      <c r="F192" s="134" t="s">
        <v>442</v>
      </c>
      <c r="I192" s="88"/>
      <c r="L192" s="26"/>
      <c r="M192" s="135"/>
      <c r="N192" s="45"/>
      <c r="O192" s="45"/>
      <c r="P192" s="45"/>
      <c r="Q192" s="45"/>
      <c r="R192" s="45"/>
      <c r="S192" s="45"/>
      <c r="T192" s="46"/>
      <c r="AT192" s="12" t="s">
        <v>142</v>
      </c>
      <c r="AU192" s="12" t="s">
        <v>71</v>
      </c>
    </row>
    <row r="193" spans="2:65" s="9" customFormat="1" ht="11.25">
      <c r="B193" s="136"/>
      <c r="D193" s="133" t="s">
        <v>144</v>
      </c>
      <c r="E193" s="137" t="s">
        <v>1</v>
      </c>
      <c r="F193" s="138" t="s">
        <v>568</v>
      </c>
      <c r="H193" s="139">
        <v>27.25</v>
      </c>
      <c r="I193" s="140"/>
      <c r="L193" s="136"/>
      <c r="M193" s="141"/>
      <c r="N193" s="142"/>
      <c r="O193" s="142"/>
      <c r="P193" s="142"/>
      <c r="Q193" s="142"/>
      <c r="R193" s="142"/>
      <c r="S193" s="142"/>
      <c r="T193" s="143"/>
      <c r="AT193" s="137" t="s">
        <v>144</v>
      </c>
      <c r="AU193" s="137" t="s">
        <v>71</v>
      </c>
      <c r="AV193" s="9" t="s">
        <v>80</v>
      </c>
      <c r="AW193" s="9" t="s">
        <v>32</v>
      </c>
      <c r="AX193" s="9" t="s">
        <v>78</v>
      </c>
      <c r="AY193" s="137" t="s">
        <v>140</v>
      </c>
    </row>
    <row r="194" spans="2:65" s="1" customFormat="1" ht="16.5" customHeight="1">
      <c r="B194" s="120"/>
      <c r="C194" s="121" t="s">
        <v>329</v>
      </c>
      <c r="D194" s="121" t="s">
        <v>134</v>
      </c>
      <c r="E194" s="122" t="s">
        <v>569</v>
      </c>
      <c r="F194" s="123" t="s">
        <v>570</v>
      </c>
      <c r="G194" s="124" t="s">
        <v>178</v>
      </c>
      <c r="H194" s="125">
        <v>1</v>
      </c>
      <c r="I194" s="126"/>
      <c r="J194" s="127">
        <f>ROUND(I194*H194,2)</f>
        <v>0</v>
      </c>
      <c r="K194" s="123" t="s">
        <v>138</v>
      </c>
      <c r="L194" s="26"/>
      <c r="M194" s="128" t="s">
        <v>1</v>
      </c>
      <c r="N194" s="129" t="s">
        <v>42</v>
      </c>
      <c r="O194" s="45"/>
      <c r="P194" s="130">
        <f>O194*H194</f>
        <v>0</v>
      </c>
      <c r="Q194" s="130">
        <v>0</v>
      </c>
      <c r="R194" s="130">
        <f>Q194*H194</f>
        <v>0</v>
      </c>
      <c r="S194" s="130">
        <v>0</v>
      </c>
      <c r="T194" s="131">
        <f>S194*H194</f>
        <v>0</v>
      </c>
      <c r="AR194" s="12" t="s">
        <v>139</v>
      </c>
      <c r="AT194" s="12" t="s">
        <v>134</v>
      </c>
      <c r="AU194" s="12" t="s">
        <v>71</v>
      </c>
      <c r="AY194" s="12" t="s">
        <v>140</v>
      </c>
      <c r="BE194" s="132">
        <f>IF(N194="základní",J194,0)</f>
        <v>0</v>
      </c>
      <c r="BF194" s="132">
        <f>IF(N194="snížená",J194,0)</f>
        <v>0</v>
      </c>
      <c r="BG194" s="132">
        <f>IF(N194="zákl. přenesená",J194,0)</f>
        <v>0</v>
      </c>
      <c r="BH194" s="132">
        <f>IF(N194="sníž. přenesená",J194,0)</f>
        <v>0</v>
      </c>
      <c r="BI194" s="132">
        <f>IF(N194="nulová",J194,0)</f>
        <v>0</v>
      </c>
      <c r="BJ194" s="12" t="s">
        <v>78</v>
      </c>
      <c r="BK194" s="132">
        <f>ROUND(I194*H194,2)</f>
        <v>0</v>
      </c>
      <c r="BL194" s="12" t="s">
        <v>139</v>
      </c>
      <c r="BM194" s="12" t="s">
        <v>571</v>
      </c>
    </row>
    <row r="195" spans="2:65" s="1" customFormat="1" ht="48.75">
      <c r="B195" s="26"/>
      <c r="D195" s="133" t="s">
        <v>142</v>
      </c>
      <c r="F195" s="134" t="s">
        <v>572</v>
      </c>
      <c r="I195" s="88"/>
      <c r="L195" s="26"/>
      <c r="M195" s="135"/>
      <c r="N195" s="45"/>
      <c r="O195" s="45"/>
      <c r="P195" s="45"/>
      <c r="Q195" s="45"/>
      <c r="R195" s="45"/>
      <c r="S195" s="45"/>
      <c r="T195" s="46"/>
      <c r="AT195" s="12" t="s">
        <v>142</v>
      </c>
      <c r="AU195" s="12" t="s">
        <v>71</v>
      </c>
    </row>
    <row r="196" spans="2:65" s="1" customFormat="1" ht="19.5">
      <c r="B196" s="26"/>
      <c r="D196" s="133" t="s">
        <v>181</v>
      </c>
      <c r="F196" s="162" t="s">
        <v>573</v>
      </c>
      <c r="I196" s="88"/>
      <c r="L196" s="26"/>
      <c r="M196" s="135"/>
      <c r="N196" s="45"/>
      <c r="O196" s="45"/>
      <c r="P196" s="45"/>
      <c r="Q196" s="45"/>
      <c r="R196" s="45"/>
      <c r="S196" s="45"/>
      <c r="T196" s="46"/>
      <c r="AT196" s="12" t="s">
        <v>181</v>
      </c>
      <c r="AU196" s="12" t="s">
        <v>71</v>
      </c>
    </row>
    <row r="197" spans="2:65" s="1" customFormat="1" ht="16.5" customHeight="1">
      <c r="B197" s="120"/>
      <c r="C197" s="121" t="s">
        <v>335</v>
      </c>
      <c r="D197" s="121" t="s">
        <v>134</v>
      </c>
      <c r="E197" s="122" t="s">
        <v>453</v>
      </c>
      <c r="F197" s="123" t="s">
        <v>454</v>
      </c>
      <c r="G197" s="124" t="s">
        <v>178</v>
      </c>
      <c r="H197" s="125">
        <v>1</v>
      </c>
      <c r="I197" s="126"/>
      <c r="J197" s="127">
        <f>ROUND(I197*H197,2)</f>
        <v>0</v>
      </c>
      <c r="K197" s="123" t="s">
        <v>138</v>
      </c>
      <c r="L197" s="26"/>
      <c r="M197" s="128" t="s">
        <v>1</v>
      </c>
      <c r="N197" s="129" t="s">
        <v>42</v>
      </c>
      <c r="O197" s="45"/>
      <c r="P197" s="130">
        <f>O197*H197</f>
        <v>0</v>
      </c>
      <c r="Q197" s="130">
        <v>0</v>
      </c>
      <c r="R197" s="130">
        <f>Q197*H197</f>
        <v>0</v>
      </c>
      <c r="S197" s="130">
        <v>0</v>
      </c>
      <c r="T197" s="131">
        <f>S197*H197</f>
        <v>0</v>
      </c>
      <c r="AR197" s="12" t="s">
        <v>139</v>
      </c>
      <c r="AT197" s="12" t="s">
        <v>134</v>
      </c>
      <c r="AU197" s="12" t="s">
        <v>71</v>
      </c>
      <c r="AY197" s="12" t="s">
        <v>140</v>
      </c>
      <c r="BE197" s="132">
        <f>IF(N197="základní",J197,0)</f>
        <v>0</v>
      </c>
      <c r="BF197" s="132">
        <f>IF(N197="snížená",J197,0)</f>
        <v>0</v>
      </c>
      <c r="BG197" s="132">
        <f>IF(N197="zákl. přenesená",J197,0)</f>
        <v>0</v>
      </c>
      <c r="BH197" s="132">
        <f>IF(N197="sníž. přenesená",J197,0)</f>
        <v>0</v>
      </c>
      <c r="BI197" s="132">
        <f>IF(N197="nulová",J197,0)</f>
        <v>0</v>
      </c>
      <c r="BJ197" s="12" t="s">
        <v>78</v>
      </c>
      <c r="BK197" s="132">
        <f>ROUND(I197*H197,2)</f>
        <v>0</v>
      </c>
      <c r="BL197" s="12" t="s">
        <v>139</v>
      </c>
      <c r="BM197" s="12" t="s">
        <v>574</v>
      </c>
    </row>
    <row r="198" spans="2:65" s="1" customFormat="1" ht="48.75">
      <c r="B198" s="26"/>
      <c r="D198" s="133" t="s">
        <v>142</v>
      </c>
      <c r="F198" s="134" t="s">
        <v>456</v>
      </c>
      <c r="I198" s="88"/>
      <c r="L198" s="26"/>
      <c r="M198" s="135"/>
      <c r="N198" s="45"/>
      <c r="O198" s="45"/>
      <c r="P198" s="45"/>
      <c r="Q198" s="45"/>
      <c r="R198" s="45"/>
      <c r="S198" s="45"/>
      <c r="T198" s="46"/>
      <c r="AT198" s="12" t="s">
        <v>142</v>
      </c>
      <c r="AU198" s="12" t="s">
        <v>71</v>
      </c>
    </row>
    <row r="199" spans="2:65" s="1" customFormat="1" ht="16.5" customHeight="1">
      <c r="B199" s="120"/>
      <c r="C199" s="121" t="s">
        <v>341</v>
      </c>
      <c r="D199" s="121" t="s">
        <v>134</v>
      </c>
      <c r="E199" s="122" t="s">
        <v>575</v>
      </c>
      <c r="F199" s="123" t="s">
        <v>576</v>
      </c>
      <c r="G199" s="124" t="s">
        <v>192</v>
      </c>
      <c r="H199" s="125">
        <v>50</v>
      </c>
      <c r="I199" s="126"/>
      <c r="J199" s="127">
        <f>ROUND(I199*H199,2)</f>
        <v>0</v>
      </c>
      <c r="K199" s="123" t="s">
        <v>283</v>
      </c>
      <c r="L199" s="26"/>
      <c r="M199" s="128" t="s">
        <v>1</v>
      </c>
      <c r="N199" s="129" t="s">
        <v>42</v>
      </c>
      <c r="O199" s="45"/>
      <c r="P199" s="130">
        <f>O199*H199</f>
        <v>0</v>
      </c>
      <c r="Q199" s="130">
        <v>0</v>
      </c>
      <c r="R199" s="130">
        <f>Q199*H199</f>
        <v>0</v>
      </c>
      <c r="S199" s="130">
        <v>0</v>
      </c>
      <c r="T199" s="131">
        <f>S199*H199</f>
        <v>0</v>
      </c>
      <c r="AR199" s="12" t="s">
        <v>139</v>
      </c>
      <c r="AT199" s="12" t="s">
        <v>134</v>
      </c>
      <c r="AU199" s="12" t="s">
        <v>71</v>
      </c>
      <c r="AY199" s="12" t="s">
        <v>140</v>
      </c>
      <c r="BE199" s="132">
        <f>IF(N199="základní",J199,0)</f>
        <v>0</v>
      </c>
      <c r="BF199" s="132">
        <f>IF(N199="snížená",J199,0)</f>
        <v>0</v>
      </c>
      <c r="BG199" s="132">
        <f>IF(N199="zákl. přenesená",J199,0)</f>
        <v>0</v>
      </c>
      <c r="BH199" s="132">
        <f>IF(N199="sníž. přenesená",J199,0)</f>
        <v>0</v>
      </c>
      <c r="BI199" s="132">
        <f>IF(N199="nulová",J199,0)</f>
        <v>0</v>
      </c>
      <c r="BJ199" s="12" t="s">
        <v>78</v>
      </c>
      <c r="BK199" s="132">
        <f>ROUND(I199*H199,2)</f>
        <v>0</v>
      </c>
      <c r="BL199" s="12" t="s">
        <v>139</v>
      </c>
      <c r="BM199" s="12" t="s">
        <v>577</v>
      </c>
    </row>
    <row r="200" spans="2:65" s="1" customFormat="1" ht="19.5">
      <c r="B200" s="26"/>
      <c r="D200" s="133" t="s">
        <v>142</v>
      </c>
      <c r="F200" s="134" t="s">
        <v>578</v>
      </c>
      <c r="I200" s="88"/>
      <c r="L200" s="26"/>
      <c r="M200" s="135"/>
      <c r="N200" s="45"/>
      <c r="O200" s="45"/>
      <c r="P200" s="45"/>
      <c r="Q200" s="45"/>
      <c r="R200" s="45"/>
      <c r="S200" s="45"/>
      <c r="T200" s="46"/>
      <c r="AT200" s="12" t="s">
        <v>142</v>
      </c>
      <c r="AU200" s="12" t="s">
        <v>71</v>
      </c>
    </row>
    <row r="201" spans="2:65" s="1" customFormat="1" ht="16.5" customHeight="1">
      <c r="B201" s="120"/>
      <c r="C201" s="121" t="s">
        <v>347</v>
      </c>
      <c r="D201" s="121" t="s">
        <v>134</v>
      </c>
      <c r="E201" s="122" t="s">
        <v>579</v>
      </c>
      <c r="F201" s="123" t="s">
        <v>580</v>
      </c>
      <c r="G201" s="124" t="s">
        <v>192</v>
      </c>
      <c r="H201" s="125">
        <v>60</v>
      </c>
      <c r="I201" s="126"/>
      <c r="J201" s="127">
        <f>ROUND(I201*H201,2)</f>
        <v>0</v>
      </c>
      <c r="K201" s="123" t="s">
        <v>283</v>
      </c>
      <c r="L201" s="26"/>
      <c r="M201" s="128" t="s">
        <v>1</v>
      </c>
      <c r="N201" s="129" t="s">
        <v>42</v>
      </c>
      <c r="O201" s="45"/>
      <c r="P201" s="130">
        <f>O201*H201</f>
        <v>0</v>
      </c>
      <c r="Q201" s="130">
        <v>0</v>
      </c>
      <c r="R201" s="130">
        <f>Q201*H201</f>
        <v>0</v>
      </c>
      <c r="S201" s="130">
        <v>0</v>
      </c>
      <c r="T201" s="131">
        <f>S201*H201</f>
        <v>0</v>
      </c>
      <c r="AR201" s="12" t="s">
        <v>139</v>
      </c>
      <c r="AT201" s="12" t="s">
        <v>134</v>
      </c>
      <c r="AU201" s="12" t="s">
        <v>71</v>
      </c>
      <c r="AY201" s="12" t="s">
        <v>140</v>
      </c>
      <c r="BE201" s="132">
        <f>IF(N201="základní",J201,0)</f>
        <v>0</v>
      </c>
      <c r="BF201" s="132">
        <f>IF(N201="snížená",J201,0)</f>
        <v>0</v>
      </c>
      <c r="BG201" s="132">
        <f>IF(N201="zákl. přenesená",J201,0)</f>
        <v>0</v>
      </c>
      <c r="BH201" s="132">
        <f>IF(N201="sníž. přenesená",J201,0)</f>
        <v>0</v>
      </c>
      <c r="BI201" s="132">
        <f>IF(N201="nulová",J201,0)</f>
        <v>0</v>
      </c>
      <c r="BJ201" s="12" t="s">
        <v>78</v>
      </c>
      <c r="BK201" s="132">
        <f>ROUND(I201*H201,2)</f>
        <v>0</v>
      </c>
      <c r="BL201" s="12" t="s">
        <v>139</v>
      </c>
      <c r="BM201" s="12" t="s">
        <v>581</v>
      </c>
    </row>
    <row r="202" spans="2:65" s="1" customFormat="1" ht="19.5">
      <c r="B202" s="26"/>
      <c r="D202" s="133" t="s">
        <v>142</v>
      </c>
      <c r="F202" s="134" t="s">
        <v>582</v>
      </c>
      <c r="I202" s="88"/>
      <c r="L202" s="26"/>
      <c r="M202" s="135"/>
      <c r="N202" s="45"/>
      <c r="O202" s="45"/>
      <c r="P202" s="45"/>
      <c r="Q202" s="45"/>
      <c r="R202" s="45"/>
      <c r="S202" s="45"/>
      <c r="T202" s="46"/>
      <c r="AT202" s="12" t="s">
        <v>142</v>
      </c>
      <c r="AU202" s="12" t="s">
        <v>71</v>
      </c>
    </row>
    <row r="203" spans="2:65" s="1" customFormat="1" ht="16.5" customHeight="1">
      <c r="B203" s="120"/>
      <c r="C203" s="121" t="s">
        <v>352</v>
      </c>
      <c r="D203" s="121" t="s">
        <v>134</v>
      </c>
      <c r="E203" s="122" t="s">
        <v>583</v>
      </c>
      <c r="F203" s="123" t="s">
        <v>584</v>
      </c>
      <c r="G203" s="124" t="s">
        <v>152</v>
      </c>
      <c r="H203" s="125">
        <v>10</v>
      </c>
      <c r="I203" s="126"/>
      <c r="J203" s="127">
        <f>ROUND(I203*H203,2)</f>
        <v>0</v>
      </c>
      <c r="K203" s="123" t="s">
        <v>138</v>
      </c>
      <c r="L203" s="26"/>
      <c r="M203" s="128" t="s">
        <v>1</v>
      </c>
      <c r="N203" s="129" t="s">
        <v>42</v>
      </c>
      <c r="O203" s="45"/>
      <c r="P203" s="130">
        <f>O203*H203</f>
        <v>0</v>
      </c>
      <c r="Q203" s="130">
        <v>0</v>
      </c>
      <c r="R203" s="130">
        <f>Q203*H203</f>
        <v>0</v>
      </c>
      <c r="S203" s="130">
        <v>0</v>
      </c>
      <c r="T203" s="131">
        <f>S203*H203</f>
        <v>0</v>
      </c>
      <c r="AR203" s="12" t="s">
        <v>139</v>
      </c>
      <c r="AT203" s="12" t="s">
        <v>134</v>
      </c>
      <c r="AU203" s="12" t="s">
        <v>71</v>
      </c>
      <c r="AY203" s="12" t="s">
        <v>140</v>
      </c>
      <c r="BE203" s="132">
        <f>IF(N203="základní",J203,0)</f>
        <v>0</v>
      </c>
      <c r="BF203" s="132">
        <f>IF(N203="snížená",J203,0)</f>
        <v>0</v>
      </c>
      <c r="BG203" s="132">
        <f>IF(N203="zákl. přenesená",J203,0)</f>
        <v>0</v>
      </c>
      <c r="BH203" s="132">
        <f>IF(N203="sníž. přenesená",J203,0)</f>
        <v>0</v>
      </c>
      <c r="BI203" s="132">
        <f>IF(N203="nulová",J203,0)</f>
        <v>0</v>
      </c>
      <c r="BJ203" s="12" t="s">
        <v>78</v>
      </c>
      <c r="BK203" s="132">
        <f>ROUND(I203*H203,2)</f>
        <v>0</v>
      </c>
      <c r="BL203" s="12" t="s">
        <v>139</v>
      </c>
      <c r="BM203" s="12" t="s">
        <v>585</v>
      </c>
    </row>
    <row r="204" spans="2:65" s="1" customFormat="1" ht="19.5">
      <c r="B204" s="26"/>
      <c r="D204" s="133" t="s">
        <v>142</v>
      </c>
      <c r="F204" s="134" t="s">
        <v>586</v>
      </c>
      <c r="I204" s="88"/>
      <c r="L204" s="26"/>
      <c r="M204" s="135"/>
      <c r="N204" s="45"/>
      <c r="O204" s="45"/>
      <c r="P204" s="45"/>
      <c r="Q204" s="45"/>
      <c r="R204" s="45"/>
      <c r="S204" s="45"/>
      <c r="T204" s="46"/>
      <c r="AT204" s="12" t="s">
        <v>142</v>
      </c>
      <c r="AU204" s="12" t="s">
        <v>71</v>
      </c>
    </row>
    <row r="205" spans="2:65" s="9" customFormat="1" ht="11.25">
      <c r="B205" s="136"/>
      <c r="D205" s="133" t="s">
        <v>144</v>
      </c>
      <c r="E205" s="137" t="s">
        <v>1</v>
      </c>
      <c r="F205" s="138" t="s">
        <v>587</v>
      </c>
      <c r="H205" s="139">
        <v>10</v>
      </c>
      <c r="I205" s="140"/>
      <c r="L205" s="136"/>
      <c r="M205" s="141"/>
      <c r="N205" s="142"/>
      <c r="O205" s="142"/>
      <c r="P205" s="142"/>
      <c r="Q205" s="142"/>
      <c r="R205" s="142"/>
      <c r="S205" s="142"/>
      <c r="T205" s="143"/>
      <c r="AT205" s="137" t="s">
        <v>144</v>
      </c>
      <c r="AU205" s="137" t="s">
        <v>71</v>
      </c>
      <c r="AV205" s="9" t="s">
        <v>80</v>
      </c>
      <c r="AW205" s="9" t="s">
        <v>32</v>
      </c>
      <c r="AX205" s="9" t="s">
        <v>78</v>
      </c>
      <c r="AY205" s="137" t="s">
        <v>140</v>
      </c>
    </row>
    <row r="206" spans="2:65" s="1" customFormat="1" ht="16.5" customHeight="1">
      <c r="B206" s="120"/>
      <c r="C206" s="152" t="s">
        <v>358</v>
      </c>
      <c r="D206" s="152" t="s">
        <v>168</v>
      </c>
      <c r="E206" s="153" t="s">
        <v>588</v>
      </c>
      <c r="F206" s="154" t="s">
        <v>589</v>
      </c>
      <c r="G206" s="155" t="s">
        <v>152</v>
      </c>
      <c r="H206" s="156">
        <v>7</v>
      </c>
      <c r="I206" s="157"/>
      <c r="J206" s="158">
        <f>ROUND(I206*H206,2)</f>
        <v>0</v>
      </c>
      <c r="K206" s="154" t="s">
        <v>283</v>
      </c>
      <c r="L206" s="159"/>
      <c r="M206" s="160" t="s">
        <v>1</v>
      </c>
      <c r="N206" s="161" t="s">
        <v>42</v>
      </c>
      <c r="O206" s="45"/>
      <c r="P206" s="130">
        <f>O206*H206</f>
        <v>0</v>
      </c>
      <c r="Q206" s="130">
        <v>2429</v>
      </c>
      <c r="R206" s="130">
        <f>Q206*H206</f>
        <v>17003</v>
      </c>
      <c r="S206" s="130">
        <v>0</v>
      </c>
      <c r="T206" s="131">
        <f>S206*H206</f>
        <v>0</v>
      </c>
      <c r="AR206" s="12" t="s">
        <v>189</v>
      </c>
      <c r="AT206" s="12" t="s">
        <v>168</v>
      </c>
      <c r="AU206" s="12" t="s">
        <v>71</v>
      </c>
      <c r="AY206" s="12" t="s">
        <v>140</v>
      </c>
      <c r="BE206" s="132">
        <f>IF(N206="základní",J206,0)</f>
        <v>0</v>
      </c>
      <c r="BF206" s="132">
        <f>IF(N206="snížená",J206,0)</f>
        <v>0</v>
      </c>
      <c r="BG206" s="132">
        <f>IF(N206="zákl. přenesená",J206,0)</f>
        <v>0</v>
      </c>
      <c r="BH206" s="132">
        <f>IF(N206="sníž. přenesená",J206,0)</f>
        <v>0</v>
      </c>
      <c r="BI206" s="132">
        <f>IF(N206="nulová",J206,0)</f>
        <v>0</v>
      </c>
      <c r="BJ206" s="12" t="s">
        <v>78</v>
      </c>
      <c r="BK206" s="132">
        <f>ROUND(I206*H206,2)</f>
        <v>0</v>
      </c>
      <c r="BL206" s="12" t="s">
        <v>139</v>
      </c>
      <c r="BM206" s="12" t="s">
        <v>590</v>
      </c>
    </row>
    <row r="207" spans="2:65" s="1" customFormat="1" ht="11.25">
      <c r="B207" s="26"/>
      <c r="D207" s="133" t="s">
        <v>142</v>
      </c>
      <c r="F207" s="134" t="s">
        <v>589</v>
      </c>
      <c r="I207" s="88"/>
      <c r="L207" s="26"/>
      <c r="M207" s="135"/>
      <c r="N207" s="45"/>
      <c r="O207" s="45"/>
      <c r="P207" s="45"/>
      <c r="Q207" s="45"/>
      <c r="R207" s="45"/>
      <c r="S207" s="45"/>
      <c r="T207" s="46"/>
      <c r="AT207" s="12" t="s">
        <v>142</v>
      </c>
      <c r="AU207" s="12" t="s">
        <v>71</v>
      </c>
    </row>
    <row r="208" spans="2:65" s="1" customFormat="1" ht="16.5" customHeight="1">
      <c r="B208" s="120"/>
      <c r="C208" s="152" t="s">
        <v>364</v>
      </c>
      <c r="D208" s="152" t="s">
        <v>168</v>
      </c>
      <c r="E208" s="153" t="s">
        <v>591</v>
      </c>
      <c r="F208" s="154" t="s">
        <v>592</v>
      </c>
      <c r="G208" s="155" t="s">
        <v>171</v>
      </c>
      <c r="H208" s="156">
        <v>18</v>
      </c>
      <c r="I208" s="157"/>
      <c r="J208" s="158">
        <f>ROUND(I208*H208,2)</f>
        <v>0</v>
      </c>
      <c r="K208" s="154" t="s">
        <v>283</v>
      </c>
      <c r="L208" s="159"/>
      <c r="M208" s="160" t="s">
        <v>1</v>
      </c>
      <c r="N208" s="161" t="s">
        <v>42</v>
      </c>
      <c r="O208" s="45"/>
      <c r="P208" s="130">
        <f>O208*H208</f>
        <v>0</v>
      </c>
      <c r="Q208" s="130">
        <v>1000</v>
      </c>
      <c r="R208" s="130">
        <f>Q208*H208</f>
        <v>18000</v>
      </c>
      <c r="S208" s="130">
        <v>0</v>
      </c>
      <c r="T208" s="131">
        <f>S208*H208</f>
        <v>0</v>
      </c>
      <c r="AR208" s="12" t="s">
        <v>189</v>
      </c>
      <c r="AT208" s="12" t="s">
        <v>168</v>
      </c>
      <c r="AU208" s="12" t="s">
        <v>71</v>
      </c>
      <c r="AY208" s="12" t="s">
        <v>140</v>
      </c>
      <c r="BE208" s="132">
        <f>IF(N208="základní",J208,0)</f>
        <v>0</v>
      </c>
      <c r="BF208" s="132">
        <f>IF(N208="snížená",J208,0)</f>
        <v>0</v>
      </c>
      <c r="BG208" s="132">
        <f>IF(N208="zákl. přenesená",J208,0)</f>
        <v>0</v>
      </c>
      <c r="BH208" s="132">
        <f>IF(N208="sníž. přenesená",J208,0)</f>
        <v>0</v>
      </c>
      <c r="BI208" s="132">
        <f>IF(N208="nulová",J208,0)</f>
        <v>0</v>
      </c>
      <c r="BJ208" s="12" t="s">
        <v>78</v>
      </c>
      <c r="BK208" s="132">
        <f>ROUND(I208*H208,2)</f>
        <v>0</v>
      </c>
      <c r="BL208" s="12" t="s">
        <v>139</v>
      </c>
      <c r="BM208" s="12" t="s">
        <v>593</v>
      </c>
    </row>
    <row r="209" spans="2:65" s="1" customFormat="1" ht="11.25">
      <c r="B209" s="26"/>
      <c r="D209" s="133" t="s">
        <v>142</v>
      </c>
      <c r="F209" s="134" t="s">
        <v>592</v>
      </c>
      <c r="I209" s="88"/>
      <c r="L209" s="26"/>
      <c r="M209" s="135"/>
      <c r="N209" s="45"/>
      <c r="O209" s="45"/>
      <c r="P209" s="45"/>
      <c r="Q209" s="45"/>
      <c r="R209" s="45"/>
      <c r="S209" s="45"/>
      <c r="T209" s="46"/>
      <c r="AT209" s="12" t="s">
        <v>142</v>
      </c>
      <c r="AU209" s="12" t="s">
        <v>71</v>
      </c>
    </row>
    <row r="210" spans="2:65" s="9" customFormat="1" ht="11.25">
      <c r="B210" s="136"/>
      <c r="D210" s="133" t="s">
        <v>144</v>
      </c>
      <c r="E210" s="137" t="s">
        <v>1</v>
      </c>
      <c r="F210" s="138" t="s">
        <v>594</v>
      </c>
      <c r="H210" s="139">
        <v>18</v>
      </c>
      <c r="I210" s="140"/>
      <c r="L210" s="136"/>
      <c r="M210" s="141"/>
      <c r="N210" s="142"/>
      <c r="O210" s="142"/>
      <c r="P210" s="142"/>
      <c r="Q210" s="142"/>
      <c r="R210" s="142"/>
      <c r="S210" s="142"/>
      <c r="T210" s="143"/>
      <c r="AT210" s="137" t="s">
        <v>144</v>
      </c>
      <c r="AU210" s="137" t="s">
        <v>71</v>
      </c>
      <c r="AV210" s="9" t="s">
        <v>80</v>
      </c>
      <c r="AW210" s="9" t="s">
        <v>32</v>
      </c>
      <c r="AX210" s="9" t="s">
        <v>78</v>
      </c>
      <c r="AY210" s="137" t="s">
        <v>140</v>
      </c>
    </row>
    <row r="211" spans="2:65" s="1" customFormat="1" ht="16.5" customHeight="1">
      <c r="B211" s="120"/>
      <c r="C211" s="152" t="s">
        <v>367</v>
      </c>
      <c r="D211" s="152" t="s">
        <v>168</v>
      </c>
      <c r="E211" s="153" t="s">
        <v>397</v>
      </c>
      <c r="F211" s="154" t="s">
        <v>398</v>
      </c>
      <c r="G211" s="155" t="s">
        <v>171</v>
      </c>
      <c r="H211" s="156">
        <v>5</v>
      </c>
      <c r="I211" s="157"/>
      <c r="J211" s="158">
        <f>ROUND(I211*H211,2)</f>
        <v>0</v>
      </c>
      <c r="K211" s="154" t="s">
        <v>138</v>
      </c>
      <c r="L211" s="159"/>
      <c r="M211" s="160" t="s">
        <v>1</v>
      </c>
      <c r="N211" s="161" t="s">
        <v>42</v>
      </c>
      <c r="O211" s="45"/>
      <c r="P211" s="130">
        <f>O211*H211</f>
        <v>0</v>
      </c>
      <c r="Q211" s="130">
        <v>1</v>
      </c>
      <c r="R211" s="130">
        <f>Q211*H211</f>
        <v>5</v>
      </c>
      <c r="S211" s="130">
        <v>0</v>
      </c>
      <c r="T211" s="131">
        <f>S211*H211</f>
        <v>0</v>
      </c>
      <c r="AR211" s="12" t="s">
        <v>189</v>
      </c>
      <c r="AT211" s="12" t="s">
        <v>168</v>
      </c>
      <c r="AU211" s="12" t="s">
        <v>71</v>
      </c>
      <c r="AY211" s="12" t="s">
        <v>140</v>
      </c>
      <c r="BE211" s="132">
        <f>IF(N211="základní",J211,0)</f>
        <v>0</v>
      </c>
      <c r="BF211" s="132">
        <f>IF(N211="snížená",J211,0)</f>
        <v>0</v>
      </c>
      <c r="BG211" s="132">
        <f>IF(N211="zákl. přenesená",J211,0)</f>
        <v>0</v>
      </c>
      <c r="BH211" s="132">
        <f>IF(N211="sníž. přenesená",J211,0)</f>
        <v>0</v>
      </c>
      <c r="BI211" s="132">
        <f>IF(N211="nulová",J211,0)</f>
        <v>0</v>
      </c>
      <c r="BJ211" s="12" t="s">
        <v>78</v>
      </c>
      <c r="BK211" s="132">
        <f>ROUND(I211*H211,2)</f>
        <v>0</v>
      </c>
      <c r="BL211" s="12" t="s">
        <v>139</v>
      </c>
      <c r="BM211" s="12" t="s">
        <v>595</v>
      </c>
    </row>
    <row r="212" spans="2:65" s="1" customFormat="1" ht="11.25">
      <c r="B212" s="26"/>
      <c r="D212" s="133" t="s">
        <v>142</v>
      </c>
      <c r="F212" s="134" t="s">
        <v>398</v>
      </c>
      <c r="I212" s="88"/>
      <c r="L212" s="26"/>
      <c r="M212" s="135"/>
      <c r="N212" s="45"/>
      <c r="O212" s="45"/>
      <c r="P212" s="45"/>
      <c r="Q212" s="45"/>
      <c r="R212" s="45"/>
      <c r="S212" s="45"/>
      <c r="T212" s="46"/>
      <c r="AT212" s="12" t="s">
        <v>142</v>
      </c>
      <c r="AU212" s="12" t="s">
        <v>71</v>
      </c>
    </row>
    <row r="213" spans="2:65" s="1" customFormat="1" ht="16.5" customHeight="1">
      <c r="B213" s="120"/>
      <c r="C213" s="121" t="s">
        <v>373</v>
      </c>
      <c r="D213" s="121" t="s">
        <v>134</v>
      </c>
      <c r="E213" s="122" t="s">
        <v>596</v>
      </c>
      <c r="F213" s="123" t="s">
        <v>597</v>
      </c>
      <c r="G213" s="124" t="s">
        <v>178</v>
      </c>
      <c r="H213" s="125">
        <v>2</v>
      </c>
      <c r="I213" s="126"/>
      <c r="J213" s="127">
        <f>ROUND(I213*H213,2)</f>
        <v>0</v>
      </c>
      <c r="K213" s="123" t="s">
        <v>283</v>
      </c>
      <c r="L213" s="26"/>
      <c r="M213" s="128" t="s">
        <v>1</v>
      </c>
      <c r="N213" s="129" t="s">
        <v>42</v>
      </c>
      <c r="O213" s="45"/>
      <c r="P213" s="130">
        <f>O213*H213</f>
        <v>0</v>
      </c>
      <c r="Q213" s="130">
        <v>0</v>
      </c>
      <c r="R213" s="130">
        <f>Q213*H213</f>
        <v>0</v>
      </c>
      <c r="S213" s="130">
        <v>0</v>
      </c>
      <c r="T213" s="131">
        <f>S213*H213</f>
        <v>0</v>
      </c>
      <c r="AR213" s="12" t="s">
        <v>139</v>
      </c>
      <c r="AT213" s="12" t="s">
        <v>134</v>
      </c>
      <c r="AU213" s="12" t="s">
        <v>71</v>
      </c>
      <c r="AY213" s="12" t="s">
        <v>140</v>
      </c>
      <c r="BE213" s="132">
        <f>IF(N213="základní",J213,0)</f>
        <v>0</v>
      </c>
      <c r="BF213" s="132">
        <f>IF(N213="snížená",J213,0)</f>
        <v>0</v>
      </c>
      <c r="BG213" s="132">
        <f>IF(N213="zákl. přenesená",J213,0)</f>
        <v>0</v>
      </c>
      <c r="BH213" s="132">
        <f>IF(N213="sníž. přenesená",J213,0)</f>
        <v>0</v>
      </c>
      <c r="BI213" s="132">
        <f>IF(N213="nulová",J213,0)</f>
        <v>0</v>
      </c>
      <c r="BJ213" s="12" t="s">
        <v>78</v>
      </c>
      <c r="BK213" s="132">
        <f>ROUND(I213*H213,2)</f>
        <v>0</v>
      </c>
      <c r="BL213" s="12" t="s">
        <v>139</v>
      </c>
      <c r="BM213" s="12" t="s">
        <v>598</v>
      </c>
    </row>
    <row r="214" spans="2:65" s="1" customFormat="1" ht="19.5">
      <c r="B214" s="26"/>
      <c r="D214" s="133" t="s">
        <v>142</v>
      </c>
      <c r="F214" s="134" t="s">
        <v>599</v>
      </c>
      <c r="I214" s="88"/>
      <c r="L214" s="26"/>
      <c r="M214" s="135"/>
      <c r="N214" s="45"/>
      <c r="O214" s="45"/>
      <c r="P214" s="45"/>
      <c r="Q214" s="45"/>
      <c r="R214" s="45"/>
      <c r="S214" s="45"/>
      <c r="T214" s="46"/>
      <c r="AT214" s="12" t="s">
        <v>142</v>
      </c>
      <c r="AU214" s="12" t="s">
        <v>71</v>
      </c>
    </row>
    <row r="215" spans="2:65" s="1" customFormat="1" ht="19.5">
      <c r="B215" s="26"/>
      <c r="D215" s="133" t="s">
        <v>181</v>
      </c>
      <c r="F215" s="162" t="s">
        <v>600</v>
      </c>
      <c r="I215" s="88"/>
      <c r="L215" s="26"/>
      <c r="M215" s="135"/>
      <c r="N215" s="45"/>
      <c r="O215" s="45"/>
      <c r="P215" s="45"/>
      <c r="Q215" s="45"/>
      <c r="R215" s="45"/>
      <c r="S215" s="45"/>
      <c r="T215" s="46"/>
      <c r="AT215" s="12" t="s">
        <v>181</v>
      </c>
      <c r="AU215" s="12" t="s">
        <v>71</v>
      </c>
    </row>
    <row r="216" spans="2:65" s="1" customFormat="1" ht="16.5" customHeight="1">
      <c r="B216" s="120"/>
      <c r="C216" s="121" t="s">
        <v>601</v>
      </c>
      <c r="D216" s="121" t="s">
        <v>134</v>
      </c>
      <c r="E216" s="122" t="s">
        <v>602</v>
      </c>
      <c r="F216" s="123" t="s">
        <v>603</v>
      </c>
      <c r="G216" s="124" t="s">
        <v>178</v>
      </c>
      <c r="H216" s="125">
        <v>2</v>
      </c>
      <c r="I216" s="126"/>
      <c r="J216" s="127">
        <f>ROUND(I216*H216,2)</f>
        <v>0</v>
      </c>
      <c r="K216" s="123" t="s">
        <v>138</v>
      </c>
      <c r="L216" s="26"/>
      <c r="M216" s="128" t="s">
        <v>1</v>
      </c>
      <c r="N216" s="129" t="s">
        <v>42</v>
      </c>
      <c r="O216" s="45"/>
      <c r="P216" s="130">
        <f>O216*H216</f>
        <v>0</v>
      </c>
      <c r="Q216" s="130">
        <v>0</v>
      </c>
      <c r="R216" s="130">
        <f>Q216*H216</f>
        <v>0</v>
      </c>
      <c r="S216" s="130">
        <v>0</v>
      </c>
      <c r="T216" s="131">
        <f>S216*H216</f>
        <v>0</v>
      </c>
      <c r="AR216" s="12" t="s">
        <v>139</v>
      </c>
      <c r="AT216" s="12" t="s">
        <v>134</v>
      </c>
      <c r="AU216" s="12" t="s">
        <v>71</v>
      </c>
      <c r="AY216" s="12" t="s">
        <v>140</v>
      </c>
      <c r="BE216" s="132">
        <f>IF(N216="základní",J216,0)</f>
        <v>0</v>
      </c>
      <c r="BF216" s="132">
        <f>IF(N216="snížená",J216,0)</f>
        <v>0</v>
      </c>
      <c r="BG216" s="132">
        <f>IF(N216="zákl. přenesená",J216,0)</f>
        <v>0</v>
      </c>
      <c r="BH216" s="132">
        <f>IF(N216="sníž. přenesená",J216,0)</f>
        <v>0</v>
      </c>
      <c r="BI216" s="132">
        <f>IF(N216="nulová",J216,0)</f>
        <v>0</v>
      </c>
      <c r="BJ216" s="12" t="s">
        <v>78</v>
      </c>
      <c r="BK216" s="132">
        <f>ROUND(I216*H216,2)</f>
        <v>0</v>
      </c>
      <c r="BL216" s="12" t="s">
        <v>139</v>
      </c>
      <c r="BM216" s="12" t="s">
        <v>604</v>
      </c>
    </row>
    <row r="217" spans="2:65" s="1" customFormat="1" ht="19.5">
      <c r="B217" s="26"/>
      <c r="D217" s="133" t="s">
        <v>142</v>
      </c>
      <c r="F217" s="134" t="s">
        <v>605</v>
      </c>
      <c r="I217" s="88"/>
      <c r="L217" s="26"/>
      <c r="M217" s="135"/>
      <c r="N217" s="45"/>
      <c r="O217" s="45"/>
      <c r="P217" s="45"/>
      <c r="Q217" s="45"/>
      <c r="R217" s="45"/>
      <c r="S217" s="45"/>
      <c r="T217" s="46"/>
      <c r="AT217" s="12" t="s">
        <v>142</v>
      </c>
      <c r="AU217" s="12" t="s">
        <v>71</v>
      </c>
    </row>
    <row r="218" spans="2:65" s="1" customFormat="1" ht="16.5" customHeight="1">
      <c r="B218" s="120"/>
      <c r="C218" s="152" t="s">
        <v>606</v>
      </c>
      <c r="D218" s="152" t="s">
        <v>168</v>
      </c>
      <c r="E218" s="153" t="s">
        <v>607</v>
      </c>
      <c r="F218" s="154" t="s">
        <v>608</v>
      </c>
      <c r="G218" s="155" t="s">
        <v>178</v>
      </c>
      <c r="H218" s="156">
        <v>2</v>
      </c>
      <c r="I218" s="157"/>
      <c r="J218" s="158">
        <f>ROUND(I218*H218,2)</f>
        <v>0</v>
      </c>
      <c r="K218" s="154" t="s">
        <v>283</v>
      </c>
      <c r="L218" s="159"/>
      <c r="M218" s="160" t="s">
        <v>1</v>
      </c>
      <c r="N218" s="161" t="s">
        <v>42</v>
      </c>
      <c r="O218" s="45"/>
      <c r="P218" s="130">
        <f>O218*H218</f>
        <v>0</v>
      </c>
      <c r="Q218" s="130">
        <v>0</v>
      </c>
      <c r="R218" s="130">
        <f>Q218*H218</f>
        <v>0</v>
      </c>
      <c r="S218" s="130">
        <v>0</v>
      </c>
      <c r="T218" s="131">
        <f>S218*H218</f>
        <v>0</v>
      </c>
      <c r="AR218" s="12" t="s">
        <v>189</v>
      </c>
      <c r="AT218" s="12" t="s">
        <v>168</v>
      </c>
      <c r="AU218" s="12" t="s">
        <v>71</v>
      </c>
      <c r="AY218" s="12" t="s">
        <v>140</v>
      </c>
      <c r="BE218" s="132">
        <f>IF(N218="základní",J218,0)</f>
        <v>0</v>
      </c>
      <c r="BF218" s="132">
        <f>IF(N218="snížená",J218,0)</f>
        <v>0</v>
      </c>
      <c r="BG218" s="132">
        <f>IF(N218="zákl. přenesená",J218,0)</f>
        <v>0</v>
      </c>
      <c r="BH218" s="132">
        <f>IF(N218="sníž. přenesená",J218,0)</f>
        <v>0</v>
      </c>
      <c r="BI218" s="132">
        <f>IF(N218="nulová",J218,0)</f>
        <v>0</v>
      </c>
      <c r="BJ218" s="12" t="s">
        <v>78</v>
      </c>
      <c r="BK218" s="132">
        <f>ROUND(I218*H218,2)</f>
        <v>0</v>
      </c>
      <c r="BL218" s="12" t="s">
        <v>139</v>
      </c>
      <c r="BM218" s="12" t="s">
        <v>609</v>
      </c>
    </row>
    <row r="219" spans="2:65" s="1" customFormat="1" ht="11.25">
      <c r="B219" s="26"/>
      <c r="D219" s="133" t="s">
        <v>142</v>
      </c>
      <c r="F219" s="134" t="s">
        <v>608</v>
      </c>
      <c r="I219" s="88"/>
      <c r="L219" s="26"/>
      <c r="M219" s="135"/>
      <c r="N219" s="45"/>
      <c r="O219" s="45"/>
      <c r="P219" s="45"/>
      <c r="Q219" s="45"/>
      <c r="R219" s="45"/>
      <c r="S219" s="45"/>
      <c r="T219" s="46"/>
      <c r="AT219" s="12" t="s">
        <v>142</v>
      </c>
      <c r="AU219" s="12" t="s">
        <v>71</v>
      </c>
    </row>
    <row r="220" spans="2:65" s="1" customFormat="1" ht="16.5" customHeight="1">
      <c r="B220" s="120"/>
      <c r="C220" s="152" t="s">
        <v>610</v>
      </c>
      <c r="D220" s="152" t="s">
        <v>168</v>
      </c>
      <c r="E220" s="153" t="s">
        <v>611</v>
      </c>
      <c r="F220" s="154" t="s">
        <v>612</v>
      </c>
      <c r="G220" s="155" t="s">
        <v>178</v>
      </c>
      <c r="H220" s="156">
        <v>2</v>
      </c>
      <c r="I220" s="157"/>
      <c r="J220" s="158">
        <f>ROUND(I220*H220,2)</f>
        <v>0</v>
      </c>
      <c r="K220" s="154" t="s">
        <v>138</v>
      </c>
      <c r="L220" s="159"/>
      <c r="M220" s="160" t="s">
        <v>1</v>
      </c>
      <c r="N220" s="161" t="s">
        <v>42</v>
      </c>
      <c r="O220" s="45"/>
      <c r="P220" s="130">
        <f>O220*H220</f>
        <v>0</v>
      </c>
      <c r="Q220" s="130">
        <v>0</v>
      </c>
      <c r="R220" s="130">
        <f>Q220*H220</f>
        <v>0</v>
      </c>
      <c r="S220" s="130">
        <v>0</v>
      </c>
      <c r="T220" s="131">
        <f>S220*H220</f>
        <v>0</v>
      </c>
      <c r="AR220" s="12" t="s">
        <v>189</v>
      </c>
      <c r="AT220" s="12" t="s">
        <v>168</v>
      </c>
      <c r="AU220" s="12" t="s">
        <v>71</v>
      </c>
      <c r="AY220" s="12" t="s">
        <v>140</v>
      </c>
      <c r="BE220" s="132">
        <f>IF(N220="základní",J220,0)</f>
        <v>0</v>
      </c>
      <c r="BF220" s="132">
        <f>IF(N220="snížená",J220,0)</f>
        <v>0</v>
      </c>
      <c r="BG220" s="132">
        <f>IF(N220="zákl. přenesená",J220,0)</f>
        <v>0</v>
      </c>
      <c r="BH220" s="132">
        <f>IF(N220="sníž. přenesená",J220,0)</f>
        <v>0</v>
      </c>
      <c r="BI220" s="132">
        <f>IF(N220="nulová",J220,0)</f>
        <v>0</v>
      </c>
      <c r="BJ220" s="12" t="s">
        <v>78</v>
      </c>
      <c r="BK220" s="132">
        <f>ROUND(I220*H220,2)</f>
        <v>0</v>
      </c>
      <c r="BL220" s="12" t="s">
        <v>139</v>
      </c>
      <c r="BM220" s="12" t="s">
        <v>613</v>
      </c>
    </row>
    <row r="221" spans="2:65" s="1" customFormat="1" ht="11.25">
      <c r="B221" s="26"/>
      <c r="D221" s="133" t="s">
        <v>142</v>
      </c>
      <c r="F221" s="134" t="s">
        <v>612</v>
      </c>
      <c r="I221" s="88"/>
      <c r="L221" s="26"/>
      <c r="M221" s="135"/>
      <c r="N221" s="45"/>
      <c r="O221" s="45"/>
      <c r="P221" s="45"/>
      <c r="Q221" s="45"/>
      <c r="R221" s="45"/>
      <c r="S221" s="45"/>
      <c r="T221" s="46"/>
      <c r="AT221" s="12" t="s">
        <v>142</v>
      </c>
      <c r="AU221" s="12" t="s">
        <v>71</v>
      </c>
    </row>
    <row r="222" spans="2:65" s="1" customFormat="1" ht="16.5" customHeight="1">
      <c r="B222" s="120"/>
      <c r="C222" s="152" t="s">
        <v>614</v>
      </c>
      <c r="D222" s="152" t="s">
        <v>168</v>
      </c>
      <c r="E222" s="153" t="s">
        <v>615</v>
      </c>
      <c r="F222" s="154" t="s">
        <v>616</v>
      </c>
      <c r="G222" s="155" t="s">
        <v>178</v>
      </c>
      <c r="H222" s="156">
        <v>6</v>
      </c>
      <c r="I222" s="157"/>
      <c r="J222" s="158">
        <f>ROUND(I222*H222,2)</f>
        <v>0</v>
      </c>
      <c r="K222" s="154" t="s">
        <v>283</v>
      </c>
      <c r="L222" s="159"/>
      <c r="M222" s="160" t="s">
        <v>1</v>
      </c>
      <c r="N222" s="161" t="s">
        <v>42</v>
      </c>
      <c r="O222" s="45"/>
      <c r="P222" s="130">
        <f>O222*H222</f>
        <v>0</v>
      </c>
      <c r="Q222" s="130">
        <v>0</v>
      </c>
      <c r="R222" s="130">
        <f>Q222*H222</f>
        <v>0</v>
      </c>
      <c r="S222" s="130">
        <v>0</v>
      </c>
      <c r="T222" s="131">
        <f>S222*H222</f>
        <v>0</v>
      </c>
      <c r="AR222" s="12" t="s">
        <v>189</v>
      </c>
      <c r="AT222" s="12" t="s">
        <v>168</v>
      </c>
      <c r="AU222" s="12" t="s">
        <v>71</v>
      </c>
      <c r="AY222" s="12" t="s">
        <v>140</v>
      </c>
      <c r="BE222" s="132">
        <f>IF(N222="základní",J222,0)</f>
        <v>0</v>
      </c>
      <c r="BF222" s="132">
        <f>IF(N222="snížená",J222,0)</f>
        <v>0</v>
      </c>
      <c r="BG222" s="132">
        <f>IF(N222="zákl. přenesená",J222,0)</f>
        <v>0</v>
      </c>
      <c r="BH222" s="132">
        <f>IF(N222="sníž. přenesená",J222,0)</f>
        <v>0</v>
      </c>
      <c r="BI222" s="132">
        <f>IF(N222="nulová",J222,0)</f>
        <v>0</v>
      </c>
      <c r="BJ222" s="12" t="s">
        <v>78</v>
      </c>
      <c r="BK222" s="132">
        <f>ROUND(I222*H222,2)</f>
        <v>0</v>
      </c>
      <c r="BL222" s="12" t="s">
        <v>139</v>
      </c>
      <c r="BM222" s="12" t="s">
        <v>617</v>
      </c>
    </row>
    <row r="223" spans="2:65" s="1" customFormat="1" ht="11.25">
      <c r="B223" s="26"/>
      <c r="D223" s="133" t="s">
        <v>142</v>
      </c>
      <c r="F223" s="134" t="s">
        <v>616</v>
      </c>
      <c r="I223" s="88"/>
      <c r="L223" s="26"/>
      <c r="M223" s="135"/>
      <c r="N223" s="45"/>
      <c r="O223" s="45"/>
      <c r="P223" s="45"/>
      <c r="Q223" s="45"/>
      <c r="R223" s="45"/>
      <c r="S223" s="45"/>
      <c r="T223" s="46"/>
      <c r="AT223" s="12" t="s">
        <v>142</v>
      </c>
      <c r="AU223" s="12" t="s">
        <v>71</v>
      </c>
    </row>
    <row r="224" spans="2:65" s="1" customFormat="1" ht="16.5" customHeight="1">
      <c r="B224" s="120"/>
      <c r="C224" s="152" t="s">
        <v>618</v>
      </c>
      <c r="D224" s="152" t="s">
        <v>168</v>
      </c>
      <c r="E224" s="153" t="s">
        <v>619</v>
      </c>
      <c r="F224" s="154" t="s">
        <v>620</v>
      </c>
      <c r="G224" s="155" t="s">
        <v>178</v>
      </c>
      <c r="H224" s="156">
        <v>6</v>
      </c>
      <c r="I224" s="157"/>
      <c r="J224" s="158">
        <f>ROUND(I224*H224,2)</f>
        <v>0</v>
      </c>
      <c r="K224" s="154" t="s">
        <v>283</v>
      </c>
      <c r="L224" s="159"/>
      <c r="M224" s="160" t="s">
        <v>1</v>
      </c>
      <c r="N224" s="161" t="s">
        <v>42</v>
      </c>
      <c r="O224" s="45"/>
      <c r="P224" s="130">
        <f>O224*H224</f>
        <v>0</v>
      </c>
      <c r="Q224" s="130">
        <v>0</v>
      </c>
      <c r="R224" s="130">
        <f>Q224*H224</f>
        <v>0</v>
      </c>
      <c r="S224" s="130">
        <v>0</v>
      </c>
      <c r="T224" s="131">
        <f>S224*H224</f>
        <v>0</v>
      </c>
      <c r="AR224" s="12" t="s">
        <v>189</v>
      </c>
      <c r="AT224" s="12" t="s">
        <v>168</v>
      </c>
      <c r="AU224" s="12" t="s">
        <v>71</v>
      </c>
      <c r="AY224" s="12" t="s">
        <v>140</v>
      </c>
      <c r="BE224" s="132">
        <f>IF(N224="základní",J224,0)</f>
        <v>0</v>
      </c>
      <c r="BF224" s="132">
        <f>IF(N224="snížená",J224,0)</f>
        <v>0</v>
      </c>
      <c r="BG224" s="132">
        <f>IF(N224="zákl. přenesená",J224,0)</f>
        <v>0</v>
      </c>
      <c r="BH224" s="132">
        <f>IF(N224="sníž. přenesená",J224,0)</f>
        <v>0</v>
      </c>
      <c r="BI224" s="132">
        <f>IF(N224="nulová",J224,0)</f>
        <v>0</v>
      </c>
      <c r="BJ224" s="12" t="s">
        <v>78</v>
      </c>
      <c r="BK224" s="132">
        <f>ROUND(I224*H224,2)</f>
        <v>0</v>
      </c>
      <c r="BL224" s="12" t="s">
        <v>139</v>
      </c>
      <c r="BM224" s="12" t="s">
        <v>621</v>
      </c>
    </row>
    <row r="225" spans="2:65" s="1" customFormat="1" ht="11.25">
      <c r="B225" s="26"/>
      <c r="D225" s="133" t="s">
        <v>142</v>
      </c>
      <c r="F225" s="134" t="s">
        <v>620</v>
      </c>
      <c r="I225" s="88"/>
      <c r="L225" s="26"/>
      <c r="M225" s="135"/>
      <c r="N225" s="45"/>
      <c r="O225" s="45"/>
      <c r="P225" s="45"/>
      <c r="Q225" s="45"/>
      <c r="R225" s="45"/>
      <c r="S225" s="45"/>
      <c r="T225" s="46"/>
      <c r="AT225" s="12" t="s">
        <v>142</v>
      </c>
      <c r="AU225" s="12" t="s">
        <v>71</v>
      </c>
    </row>
    <row r="226" spans="2:65" s="1" customFormat="1" ht="16.5" customHeight="1">
      <c r="B226" s="120"/>
      <c r="C226" s="152" t="s">
        <v>622</v>
      </c>
      <c r="D226" s="152" t="s">
        <v>168</v>
      </c>
      <c r="E226" s="153" t="s">
        <v>623</v>
      </c>
      <c r="F226" s="154" t="s">
        <v>624</v>
      </c>
      <c r="G226" s="155" t="s">
        <v>178</v>
      </c>
      <c r="H226" s="156">
        <v>6</v>
      </c>
      <c r="I226" s="157"/>
      <c r="J226" s="158">
        <f>ROUND(I226*H226,2)</f>
        <v>0</v>
      </c>
      <c r="K226" s="154" t="s">
        <v>283</v>
      </c>
      <c r="L226" s="159"/>
      <c r="M226" s="160" t="s">
        <v>1</v>
      </c>
      <c r="N226" s="161" t="s">
        <v>42</v>
      </c>
      <c r="O226" s="45"/>
      <c r="P226" s="130">
        <f>O226*H226</f>
        <v>0</v>
      </c>
      <c r="Q226" s="130">
        <v>0</v>
      </c>
      <c r="R226" s="130">
        <f>Q226*H226</f>
        <v>0</v>
      </c>
      <c r="S226" s="130">
        <v>0</v>
      </c>
      <c r="T226" s="131">
        <f>S226*H226</f>
        <v>0</v>
      </c>
      <c r="AR226" s="12" t="s">
        <v>189</v>
      </c>
      <c r="AT226" s="12" t="s">
        <v>168</v>
      </c>
      <c r="AU226" s="12" t="s">
        <v>71</v>
      </c>
      <c r="AY226" s="12" t="s">
        <v>140</v>
      </c>
      <c r="BE226" s="132">
        <f>IF(N226="základní",J226,0)</f>
        <v>0</v>
      </c>
      <c r="BF226" s="132">
        <f>IF(N226="snížená",J226,0)</f>
        <v>0</v>
      </c>
      <c r="BG226" s="132">
        <f>IF(N226="zákl. přenesená",J226,0)</f>
        <v>0</v>
      </c>
      <c r="BH226" s="132">
        <f>IF(N226="sníž. přenesená",J226,0)</f>
        <v>0</v>
      </c>
      <c r="BI226" s="132">
        <f>IF(N226="nulová",J226,0)</f>
        <v>0</v>
      </c>
      <c r="BJ226" s="12" t="s">
        <v>78</v>
      </c>
      <c r="BK226" s="132">
        <f>ROUND(I226*H226,2)</f>
        <v>0</v>
      </c>
      <c r="BL226" s="12" t="s">
        <v>139</v>
      </c>
      <c r="BM226" s="12" t="s">
        <v>625</v>
      </c>
    </row>
    <row r="227" spans="2:65" s="1" customFormat="1" ht="11.25">
      <c r="B227" s="26"/>
      <c r="D227" s="133" t="s">
        <v>142</v>
      </c>
      <c r="F227" s="134" t="s">
        <v>624</v>
      </c>
      <c r="I227" s="88"/>
      <c r="L227" s="26"/>
      <c r="M227" s="135"/>
      <c r="N227" s="45"/>
      <c r="O227" s="45"/>
      <c r="P227" s="45"/>
      <c r="Q227" s="45"/>
      <c r="R227" s="45"/>
      <c r="S227" s="45"/>
      <c r="T227" s="46"/>
      <c r="AT227" s="12" t="s">
        <v>142</v>
      </c>
      <c r="AU227" s="12" t="s">
        <v>71</v>
      </c>
    </row>
    <row r="228" spans="2:65" s="1" customFormat="1" ht="16.5" customHeight="1">
      <c r="B228" s="120"/>
      <c r="C228" s="121" t="s">
        <v>626</v>
      </c>
      <c r="D228" s="121" t="s">
        <v>134</v>
      </c>
      <c r="E228" s="122" t="s">
        <v>198</v>
      </c>
      <c r="F228" s="123" t="s">
        <v>199</v>
      </c>
      <c r="G228" s="124" t="s">
        <v>171</v>
      </c>
      <c r="H228" s="125">
        <v>12.9</v>
      </c>
      <c r="I228" s="126"/>
      <c r="J228" s="127">
        <f>ROUND(I228*H228,2)</f>
        <v>0</v>
      </c>
      <c r="K228" s="123" t="s">
        <v>138</v>
      </c>
      <c r="L228" s="26"/>
      <c r="M228" s="128" t="s">
        <v>1</v>
      </c>
      <c r="N228" s="129" t="s">
        <v>42</v>
      </c>
      <c r="O228" s="45"/>
      <c r="P228" s="130">
        <f>O228*H228</f>
        <v>0</v>
      </c>
      <c r="Q228" s="130">
        <v>0</v>
      </c>
      <c r="R228" s="130">
        <f>Q228*H228</f>
        <v>0</v>
      </c>
      <c r="S228" s="130">
        <v>0</v>
      </c>
      <c r="T228" s="131">
        <f>S228*H228</f>
        <v>0</v>
      </c>
      <c r="AR228" s="12" t="s">
        <v>214</v>
      </c>
      <c r="AT228" s="12" t="s">
        <v>134</v>
      </c>
      <c r="AU228" s="12" t="s">
        <v>71</v>
      </c>
      <c r="AY228" s="12" t="s">
        <v>140</v>
      </c>
      <c r="BE228" s="132">
        <f>IF(N228="základní",J228,0)</f>
        <v>0</v>
      </c>
      <c r="BF228" s="132">
        <f>IF(N228="snížená",J228,0)</f>
        <v>0</v>
      </c>
      <c r="BG228" s="132">
        <f>IF(N228="zákl. přenesená",J228,0)</f>
        <v>0</v>
      </c>
      <c r="BH228" s="132">
        <f>IF(N228="sníž. přenesená",J228,0)</f>
        <v>0</v>
      </c>
      <c r="BI228" s="132">
        <f>IF(N228="nulová",J228,0)</f>
        <v>0</v>
      </c>
      <c r="BJ228" s="12" t="s">
        <v>78</v>
      </c>
      <c r="BK228" s="132">
        <f>ROUND(I228*H228,2)</f>
        <v>0</v>
      </c>
      <c r="BL228" s="12" t="s">
        <v>214</v>
      </c>
      <c r="BM228" s="12" t="s">
        <v>627</v>
      </c>
    </row>
    <row r="229" spans="2:65" s="1" customFormat="1" ht="29.25">
      <c r="B229" s="26"/>
      <c r="D229" s="133" t="s">
        <v>142</v>
      </c>
      <c r="F229" s="134" t="s">
        <v>201</v>
      </c>
      <c r="I229" s="88"/>
      <c r="L229" s="26"/>
      <c r="M229" s="135"/>
      <c r="N229" s="45"/>
      <c r="O229" s="45"/>
      <c r="P229" s="45"/>
      <c r="Q229" s="45"/>
      <c r="R229" s="45"/>
      <c r="S229" s="45"/>
      <c r="T229" s="46"/>
      <c r="AT229" s="12" t="s">
        <v>142</v>
      </c>
      <c r="AU229" s="12" t="s">
        <v>71</v>
      </c>
    </row>
    <row r="230" spans="2:65" s="9" customFormat="1" ht="11.25">
      <c r="B230" s="136"/>
      <c r="D230" s="133" t="s">
        <v>144</v>
      </c>
      <c r="E230" s="137" t="s">
        <v>1</v>
      </c>
      <c r="F230" s="138" t="s">
        <v>628</v>
      </c>
      <c r="H230" s="139">
        <v>12.9</v>
      </c>
      <c r="I230" s="140"/>
      <c r="L230" s="136"/>
      <c r="M230" s="141"/>
      <c r="N230" s="142"/>
      <c r="O230" s="142"/>
      <c r="P230" s="142"/>
      <c r="Q230" s="142"/>
      <c r="R230" s="142"/>
      <c r="S230" s="142"/>
      <c r="T230" s="143"/>
      <c r="AT230" s="137" t="s">
        <v>144</v>
      </c>
      <c r="AU230" s="137" t="s">
        <v>71</v>
      </c>
      <c r="AV230" s="9" t="s">
        <v>80</v>
      </c>
      <c r="AW230" s="9" t="s">
        <v>32</v>
      </c>
      <c r="AX230" s="9" t="s">
        <v>78</v>
      </c>
      <c r="AY230" s="137" t="s">
        <v>140</v>
      </c>
    </row>
    <row r="231" spans="2:65" s="1" customFormat="1" ht="16.5" customHeight="1">
      <c r="B231" s="120"/>
      <c r="C231" s="121" t="s">
        <v>629</v>
      </c>
      <c r="D231" s="121" t="s">
        <v>134</v>
      </c>
      <c r="E231" s="122" t="s">
        <v>330</v>
      </c>
      <c r="F231" s="123" t="s">
        <v>331</v>
      </c>
      <c r="G231" s="124" t="s">
        <v>171</v>
      </c>
      <c r="H231" s="125">
        <v>843.48</v>
      </c>
      <c r="I231" s="126"/>
      <c r="J231" s="127">
        <f>ROUND(I231*H231,2)</f>
        <v>0</v>
      </c>
      <c r="K231" s="123" t="s">
        <v>138</v>
      </c>
      <c r="L231" s="26"/>
      <c r="M231" s="128" t="s">
        <v>1</v>
      </c>
      <c r="N231" s="129" t="s">
        <v>42</v>
      </c>
      <c r="O231" s="45"/>
      <c r="P231" s="130">
        <f>O231*H231</f>
        <v>0</v>
      </c>
      <c r="Q231" s="130">
        <v>0</v>
      </c>
      <c r="R231" s="130">
        <f>Q231*H231</f>
        <v>0</v>
      </c>
      <c r="S231" s="130">
        <v>0</v>
      </c>
      <c r="T231" s="131">
        <f>S231*H231</f>
        <v>0</v>
      </c>
      <c r="AR231" s="12" t="s">
        <v>139</v>
      </c>
      <c r="AT231" s="12" t="s">
        <v>134</v>
      </c>
      <c r="AU231" s="12" t="s">
        <v>71</v>
      </c>
      <c r="AY231" s="12" t="s">
        <v>140</v>
      </c>
      <c r="BE231" s="132">
        <f>IF(N231="základní",J231,0)</f>
        <v>0</v>
      </c>
      <c r="BF231" s="132">
        <f>IF(N231="snížená",J231,0)</f>
        <v>0</v>
      </c>
      <c r="BG231" s="132">
        <f>IF(N231="zákl. přenesená",J231,0)</f>
        <v>0</v>
      </c>
      <c r="BH231" s="132">
        <f>IF(N231="sníž. přenesená",J231,0)</f>
        <v>0</v>
      </c>
      <c r="BI231" s="132">
        <f>IF(N231="nulová",J231,0)</f>
        <v>0</v>
      </c>
      <c r="BJ231" s="12" t="s">
        <v>78</v>
      </c>
      <c r="BK231" s="132">
        <f>ROUND(I231*H231,2)</f>
        <v>0</v>
      </c>
      <c r="BL231" s="12" t="s">
        <v>139</v>
      </c>
      <c r="BM231" s="12" t="s">
        <v>630</v>
      </c>
    </row>
    <row r="232" spans="2:65" s="1" customFormat="1" ht="29.25">
      <c r="B232" s="26"/>
      <c r="D232" s="133" t="s">
        <v>142</v>
      </c>
      <c r="F232" s="134" t="s">
        <v>333</v>
      </c>
      <c r="I232" s="88"/>
      <c r="L232" s="26"/>
      <c r="M232" s="135"/>
      <c r="N232" s="45"/>
      <c r="O232" s="45"/>
      <c r="P232" s="45"/>
      <c r="Q232" s="45"/>
      <c r="R232" s="45"/>
      <c r="S232" s="45"/>
      <c r="T232" s="46"/>
      <c r="AT232" s="12" t="s">
        <v>142</v>
      </c>
      <c r="AU232" s="12" t="s">
        <v>71</v>
      </c>
    </row>
    <row r="233" spans="2:65" s="9" customFormat="1" ht="11.25">
      <c r="B233" s="136"/>
      <c r="D233" s="133" t="s">
        <v>144</v>
      </c>
      <c r="E233" s="137" t="s">
        <v>1</v>
      </c>
      <c r="F233" s="138" t="s">
        <v>631</v>
      </c>
      <c r="H233" s="139">
        <v>843.48</v>
      </c>
      <c r="I233" s="140"/>
      <c r="L233" s="136"/>
      <c r="M233" s="141"/>
      <c r="N233" s="142"/>
      <c r="O233" s="142"/>
      <c r="P233" s="142"/>
      <c r="Q233" s="142"/>
      <c r="R233" s="142"/>
      <c r="S233" s="142"/>
      <c r="T233" s="143"/>
      <c r="AT233" s="137" t="s">
        <v>144</v>
      </c>
      <c r="AU233" s="137" t="s">
        <v>71</v>
      </c>
      <c r="AV233" s="9" t="s">
        <v>80</v>
      </c>
      <c r="AW233" s="9" t="s">
        <v>32</v>
      </c>
      <c r="AX233" s="9" t="s">
        <v>78</v>
      </c>
      <c r="AY233" s="137" t="s">
        <v>140</v>
      </c>
    </row>
    <row r="234" spans="2:65" s="1" customFormat="1" ht="16.5" customHeight="1">
      <c r="B234" s="120"/>
      <c r="C234" s="121" t="s">
        <v>632</v>
      </c>
      <c r="D234" s="121" t="s">
        <v>134</v>
      </c>
      <c r="E234" s="122" t="s">
        <v>336</v>
      </c>
      <c r="F234" s="123" t="s">
        <v>337</v>
      </c>
      <c r="G234" s="124" t="s">
        <v>171</v>
      </c>
      <c r="H234" s="125">
        <v>12.9</v>
      </c>
      <c r="I234" s="126"/>
      <c r="J234" s="127">
        <f>ROUND(I234*H234,2)</f>
        <v>0</v>
      </c>
      <c r="K234" s="123" t="s">
        <v>138</v>
      </c>
      <c r="L234" s="26"/>
      <c r="M234" s="128" t="s">
        <v>1</v>
      </c>
      <c r="N234" s="129" t="s">
        <v>42</v>
      </c>
      <c r="O234" s="45"/>
      <c r="P234" s="130">
        <f>O234*H234</f>
        <v>0</v>
      </c>
      <c r="Q234" s="130">
        <v>0</v>
      </c>
      <c r="R234" s="130">
        <f>Q234*H234</f>
        <v>0</v>
      </c>
      <c r="S234" s="130">
        <v>0</v>
      </c>
      <c r="T234" s="131">
        <f>S234*H234</f>
        <v>0</v>
      </c>
      <c r="AR234" s="12" t="s">
        <v>139</v>
      </c>
      <c r="AT234" s="12" t="s">
        <v>134</v>
      </c>
      <c r="AU234" s="12" t="s">
        <v>71</v>
      </c>
      <c r="AY234" s="12" t="s">
        <v>140</v>
      </c>
      <c r="BE234" s="132">
        <f>IF(N234="základní",J234,0)</f>
        <v>0</v>
      </c>
      <c r="BF234" s="132">
        <f>IF(N234="snížená",J234,0)</f>
        <v>0</v>
      </c>
      <c r="BG234" s="132">
        <f>IF(N234="zákl. přenesená",J234,0)</f>
        <v>0</v>
      </c>
      <c r="BH234" s="132">
        <f>IF(N234="sníž. přenesená",J234,0)</f>
        <v>0</v>
      </c>
      <c r="BI234" s="132">
        <f>IF(N234="nulová",J234,0)</f>
        <v>0</v>
      </c>
      <c r="BJ234" s="12" t="s">
        <v>78</v>
      </c>
      <c r="BK234" s="132">
        <f>ROUND(I234*H234,2)</f>
        <v>0</v>
      </c>
      <c r="BL234" s="12" t="s">
        <v>139</v>
      </c>
      <c r="BM234" s="12" t="s">
        <v>633</v>
      </c>
    </row>
    <row r="235" spans="2:65" s="1" customFormat="1" ht="29.25">
      <c r="B235" s="26"/>
      <c r="D235" s="133" t="s">
        <v>142</v>
      </c>
      <c r="F235" s="134" t="s">
        <v>339</v>
      </c>
      <c r="I235" s="88"/>
      <c r="L235" s="26"/>
      <c r="M235" s="135"/>
      <c r="N235" s="45"/>
      <c r="O235" s="45"/>
      <c r="P235" s="45"/>
      <c r="Q235" s="45"/>
      <c r="R235" s="45"/>
      <c r="S235" s="45"/>
      <c r="T235" s="46"/>
      <c r="AT235" s="12" t="s">
        <v>142</v>
      </c>
      <c r="AU235" s="12" t="s">
        <v>71</v>
      </c>
    </row>
    <row r="236" spans="2:65" s="9" customFormat="1" ht="11.25">
      <c r="B236" s="136"/>
      <c r="D236" s="133" t="s">
        <v>144</v>
      </c>
      <c r="E236" s="137" t="s">
        <v>1</v>
      </c>
      <c r="F236" s="138" t="s">
        <v>628</v>
      </c>
      <c r="H236" s="139">
        <v>12.9</v>
      </c>
      <c r="I236" s="140"/>
      <c r="L236" s="136"/>
      <c r="M236" s="141"/>
      <c r="N236" s="142"/>
      <c r="O236" s="142"/>
      <c r="P236" s="142"/>
      <c r="Q236" s="142"/>
      <c r="R236" s="142"/>
      <c r="S236" s="142"/>
      <c r="T236" s="143"/>
      <c r="AT236" s="137" t="s">
        <v>144</v>
      </c>
      <c r="AU236" s="137" t="s">
        <v>71</v>
      </c>
      <c r="AV236" s="9" t="s">
        <v>80</v>
      </c>
      <c r="AW236" s="9" t="s">
        <v>32</v>
      </c>
      <c r="AX236" s="9" t="s">
        <v>78</v>
      </c>
      <c r="AY236" s="137" t="s">
        <v>140</v>
      </c>
    </row>
    <row r="237" spans="2:65" s="1" customFormat="1" ht="16.5" customHeight="1">
      <c r="B237" s="120"/>
      <c r="C237" s="121" t="s">
        <v>634</v>
      </c>
      <c r="D237" s="121" t="s">
        <v>134</v>
      </c>
      <c r="E237" s="122" t="s">
        <v>353</v>
      </c>
      <c r="F237" s="123" t="s">
        <v>354</v>
      </c>
      <c r="G237" s="124" t="s">
        <v>171</v>
      </c>
      <c r="H237" s="125">
        <v>843.48</v>
      </c>
      <c r="I237" s="126"/>
      <c r="J237" s="127">
        <f>ROUND(I237*H237,2)</f>
        <v>0</v>
      </c>
      <c r="K237" s="123" t="s">
        <v>138</v>
      </c>
      <c r="L237" s="26"/>
      <c r="M237" s="128" t="s">
        <v>1</v>
      </c>
      <c r="N237" s="129" t="s">
        <v>42</v>
      </c>
      <c r="O237" s="45"/>
      <c r="P237" s="130">
        <f>O237*H237</f>
        <v>0</v>
      </c>
      <c r="Q237" s="130">
        <v>0</v>
      </c>
      <c r="R237" s="130">
        <f>Q237*H237</f>
        <v>0</v>
      </c>
      <c r="S237" s="130">
        <v>0</v>
      </c>
      <c r="T237" s="131">
        <f>S237*H237</f>
        <v>0</v>
      </c>
      <c r="AR237" s="12" t="s">
        <v>214</v>
      </c>
      <c r="AT237" s="12" t="s">
        <v>134</v>
      </c>
      <c r="AU237" s="12" t="s">
        <v>71</v>
      </c>
      <c r="AY237" s="12" t="s">
        <v>140</v>
      </c>
      <c r="BE237" s="132">
        <f>IF(N237="základní",J237,0)</f>
        <v>0</v>
      </c>
      <c r="BF237" s="132">
        <f>IF(N237="snížená",J237,0)</f>
        <v>0</v>
      </c>
      <c r="BG237" s="132">
        <f>IF(N237="zákl. přenesená",J237,0)</f>
        <v>0</v>
      </c>
      <c r="BH237" s="132">
        <f>IF(N237="sníž. přenesená",J237,0)</f>
        <v>0</v>
      </c>
      <c r="BI237" s="132">
        <f>IF(N237="nulová",J237,0)</f>
        <v>0</v>
      </c>
      <c r="BJ237" s="12" t="s">
        <v>78</v>
      </c>
      <c r="BK237" s="132">
        <f>ROUND(I237*H237,2)</f>
        <v>0</v>
      </c>
      <c r="BL237" s="12" t="s">
        <v>214</v>
      </c>
      <c r="BM237" s="12" t="s">
        <v>635</v>
      </c>
    </row>
    <row r="238" spans="2:65" s="1" customFormat="1" ht="58.5">
      <c r="B238" s="26"/>
      <c r="D238" s="133" t="s">
        <v>142</v>
      </c>
      <c r="F238" s="134" t="s">
        <v>356</v>
      </c>
      <c r="I238" s="88"/>
      <c r="L238" s="26"/>
      <c r="M238" s="135"/>
      <c r="N238" s="45"/>
      <c r="O238" s="45"/>
      <c r="P238" s="45"/>
      <c r="Q238" s="45"/>
      <c r="R238" s="45"/>
      <c r="S238" s="45"/>
      <c r="T238" s="46"/>
      <c r="AT238" s="12" t="s">
        <v>142</v>
      </c>
      <c r="AU238" s="12" t="s">
        <v>71</v>
      </c>
    </row>
    <row r="239" spans="2:65" s="9" customFormat="1" ht="11.25">
      <c r="B239" s="136"/>
      <c r="D239" s="133" t="s">
        <v>144</v>
      </c>
      <c r="E239" s="137" t="s">
        <v>1</v>
      </c>
      <c r="F239" s="138" t="s">
        <v>636</v>
      </c>
      <c r="H239" s="139">
        <v>843.48</v>
      </c>
      <c r="I239" s="140"/>
      <c r="L239" s="136"/>
      <c r="M239" s="141"/>
      <c r="N239" s="142"/>
      <c r="O239" s="142"/>
      <c r="P239" s="142"/>
      <c r="Q239" s="142"/>
      <c r="R239" s="142"/>
      <c r="S239" s="142"/>
      <c r="T239" s="143"/>
      <c r="AT239" s="137" t="s">
        <v>144</v>
      </c>
      <c r="AU239" s="137" t="s">
        <v>71</v>
      </c>
      <c r="AV239" s="9" t="s">
        <v>80</v>
      </c>
      <c r="AW239" s="9" t="s">
        <v>32</v>
      </c>
      <c r="AX239" s="9" t="s">
        <v>78</v>
      </c>
      <c r="AY239" s="137" t="s">
        <v>140</v>
      </c>
    </row>
    <row r="240" spans="2:65" s="1" customFormat="1" ht="16.5" customHeight="1">
      <c r="B240" s="120"/>
      <c r="C240" s="121" t="s">
        <v>637</v>
      </c>
      <c r="D240" s="121" t="s">
        <v>134</v>
      </c>
      <c r="E240" s="122" t="s">
        <v>353</v>
      </c>
      <c r="F240" s="123" t="s">
        <v>354</v>
      </c>
      <c r="G240" s="124" t="s">
        <v>171</v>
      </c>
      <c r="H240" s="125">
        <v>718.11800000000005</v>
      </c>
      <c r="I240" s="126"/>
      <c r="J240" s="127">
        <f>ROUND(I240*H240,2)</f>
        <v>0</v>
      </c>
      <c r="K240" s="123" t="s">
        <v>138</v>
      </c>
      <c r="L240" s="26"/>
      <c r="M240" s="128" t="s">
        <v>1</v>
      </c>
      <c r="N240" s="129" t="s">
        <v>42</v>
      </c>
      <c r="O240" s="45"/>
      <c r="P240" s="130">
        <f>O240*H240</f>
        <v>0</v>
      </c>
      <c r="Q240" s="130">
        <v>0</v>
      </c>
      <c r="R240" s="130">
        <f>Q240*H240</f>
        <v>0</v>
      </c>
      <c r="S240" s="130">
        <v>0</v>
      </c>
      <c r="T240" s="131">
        <f>S240*H240</f>
        <v>0</v>
      </c>
      <c r="AR240" s="12" t="s">
        <v>214</v>
      </c>
      <c r="AT240" s="12" t="s">
        <v>134</v>
      </c>
      <c r="AU240" s="12" t="s">
        <v>71</v>
      </c>
      <c r="AY240" s="12" t="s">
        <v>140</v>
      </c>
      <c r="BE240" s="132">
        <f>IF(N240="základní",J240,0)</f>
        <v>0</v>
      </c>
      <c r="BF240" s="132">
        <f>IF(N240="snížená",J240,0)</f>
        <v>0</v>
      </c>
      <c r="BG240" s="132">
        <f>IF(N240="zákl. přenesená",J240,0)</f>
        <v>0</v>
      </c>
      <c r="BH240" s="132">
        <f>IF(N240="sníž. přenesená",J240,0)</f>
        <v>0</v>
      </c>
      <c r="BI240" s="132">
        <f>IF(N240="nulová",J240,0)</f>
        <v>0</v>
      </c>
      <c r="BJ240" s="12" t="s">
        <v>78</v>
      </c>
      <c r="BK240" s="132">
        <f>ROUND(I240*H240,2)</f>
        <v>0</v>
      </c>
      <c r="BL240" s="12" t="s">
        <v>214</v>
      </c>
      <c r="BM240" s="12" t="s">
        <v>638</v>
      </c>
    </row>
    <row r="241" spans="2:65" s="1" customFormat="1" ht="58.5">
      <c r="B241" s="26"/>
      <c r="D241" s="133" t="s">
        <v>142</v>
      </c>
      <c r="F241" s="134" t="s">
        <v>356</v>
      </c>
      <c r="I241" s="88"/>
      <c r="L241" s="26"/>
      <c r="M241" s="135"/>
      <c r="N241" s="45"/>
      <c r="O241" s="45"/>
      <c r="P241" s="45"/>
      <c r="Q241" s="45"/>
      <c r="R241" s="45"/>
      <c r="S241" s="45"/>
      <c r="T241" s="46"/>
      <c r="AT241" s="12" t="s">
        <v>142</v>
      </c>
      <c r="AU241" s="12" t="s">
        <v>71</v>
      </c>
    </row>
    <row r="242" spans="2:65" s="9" customFormat="1" ht="11.25">
      <c r="B242" s="136"/>
      <c r="D242" s="133" t="s">
        <v>144</v>
      </c>
      <c r="E242" s="137" t="s">
        <v>1</v>
      </c>
      <c r="F242" s="138" t="s">
        <v>639</v>
      </c>
      <c r="H242" s="139">
        <v>718.11800000000005</v>
      </c>
      <c r="I242" s="140"/>
      <c r="L242" s="136"/>
      <c r="M242" s="141"/>
      <c r="N242" s="142"/>
      <c r="O242" s="142"/>
      <c r="P242" s="142"/>
      <c r="Q242" s="142"/>
      <c r="R242" s="142"/>
      <c r="S242" s="142"/>
      <c r="T242" s="143"/>
      <c r="AT242" s="137" t="s">
        <v>144</v>
      </c>
      <c r="AU242" s="137" t="s">
        <v>71</v>
      </c>
      <c r="AV242" s="9" t="s">
        <v>80</v>
      </c>
      <c r="AW242" s="9" t="s">
        <v>32</v>
      </c>
      <c r="AX242" s="9" t="s">
        <v>78</v>
      </c>
      <c r="AY242" s="137" t="s">
        <v>140</v>
      </c>
    </row>
    <row r="243" spans="2:65" s="1" customFormat="1" ht="22.5" customHeight="1">
      <c r="B243" s="120"/>
      <c r="C243" s="121" t="s">
        <v>640</v>
      </c>
      <c r="D243" s="121" t="s">
        <v>134</v>
      </c>
      <c r="E243" s="122" t="s">
        <v>205</v>
      </c>
      <c r="F243" s="123" t="s">
        <v>206</v>
      </c>
      <c r="G243" s="124" t="s">
        <v>171</v>
      </c>
      <c r="H243" s="125">
        <v>12.9</v>
      </c>
      <c r="I243" s="126"/>
      <c r="J243" s="127">
        <f>ROUND(I243*H243,2)</f>
        <v>0</v>
      </c>
      <c r="K243" s="123" t="s">
        <v>138</v>
      </c>
      <c r="L243" s="26"/>
      <c r="M243" s="128" t="s">
        <v>1</v>
      </c>
      <c r="N243" s="129" t="s">
        <v>42</v>
      </c>
      <c r="O243" s="45"/>
      <c r="P243" s="130">
        <f>O243*H243</f>
        <v>0</v>
      </c>
      <c r="Q243" s="130">
        <v>0</v>
      </c>
      <c r="R243" s="130">
        <f>Q243*H243</f>
        <v>0</v>
      </c>
      <c r="S243" s="130">
        <v>0</v>
      </c>
      <c r="T243" s="131">
        <f>S243*H243</f>
        <v>0</v>
      </c>
      <c r="AR243" s="12" t="s">
        <v>214</v>
      </c>
      <c r="AT243" s="12" t="s">
        <v>134</v>
      </c>
      <c r="AU243" s="12" t="s">
        <v>71</v>
      </c>
      <c r="AY243" s="12" t="s">
        <v>140</v>
      </c>
      <c r="BE243" s="132">
        <f>IF(N243="základní",J243,0)</f>
        <v>0</v>
      </c>
      <c r="BF243" s="132">
        <f>IF(N243="snížená",J243,0)</f>
        <v>0</v>
      </c>
      <c r="BG243" s="132">
        <f>IF(N243="zákl. přenesená",J243,0)</f>
        <v>0</v>
      </c>
      <c r="BH243" s="132">
        <f>IF(N243="sníž. přenesená",J243,0)</f>
        <v>0</v>
      </c>
      <c r="BI243" s="132">
        <f>IF(N243="nulová",J243,0)</f>
        <v>0</v>
      </c>
      <c r="BJ243" s="12" t="s">
        <v>78</v>
      </c>
      <c r="BK243" s="132">
        <f>ROUND(I243*H243,2)</f>
        <v>0</v>
      </c>
      <c r="BL243" s="12" t="s">
        <v>214</v>
      </c>
      <c r="BM243" s="12" t="s">
        <v>641</v>
      </c>
    </row>
    <row r="244" spans="2:65" s="1" customFormat="1" ht="58.5">
      <c r="B244" s="26"/>
      <c r="D244" s="133" t="s">
        <v>142</v>
      </c>
      <c r="F244" s="134" t="s">
        <v>208</v>
      </c>
      <c r="I244" s="88"/>
      <c r="L244" s="26"/>
      <c r="M244" s="135"/>
      <c r="N244" s="45"/>
      <c r="O244" s="45"/>
      <c r="P244" s="45"/>
      <c r="Q244" s="45"/>
      <c r="R244" s="45"/>
      <c r="S244" s="45"/>
      <c r="T244" s="46"/>
      <c r="AT244" s="12" t="s">
        <v>142</v>
      </c>
      <c r="AU244" s="12" t="s">
        <v>71</v>
      </c>
    </row>
    <row r="245" spans="2:65" s="9" customFormat="1" ht="11.25">
      <c r="B245" s="136"/>
      <c r="D245" s="133" t="s">
        <v>144</v>
      </c>
      <c r="E245" s="137" t="s">
        <v>1</v>
      </c>
      <c r="F245" s="138" t="s">
        <v>642</v>
      </c>
      <c r="H245" s="139">
        <v>12.9</v>
      </c>
      <c r="I245" s="140"/>
      <c r="L245" s="136"/>
      <c r="M245" s="141"/>
      <c r="N245" s="142"/>
      <c r="O245" s="142"/>
      <c r="P245" s="142"/>
      <c r="Q245" s="142"/>
      <c r="R245" s="142"/>
      <c r="S245" s="142"/>
      <c r="T245" s="143"/>
      <c r="AT245" s="137" t="s">
        <v>144</v>
      </c>
      <c r="AU245" s="137" t="s">
        <v>71</v>
      </c>
      <c r="AV245" s="9" t="s">
        <v>80</v>
      </c>
      <c r="AW245" s="9" t="s">
        <v>32</v>
      </c>
      <c r="AX245" s="9" t="s">
        <v>78</v>
      </c>
      <c r="AY245" s="137" t="s">
        <v>140</v>
      </c>
    </row>
    <row r="246" spans="2:65" s="1" customFormat="1" ht="16.5" customHeight="1">
      <c r="B246" s="120"/>
      <c r="C246" s="121" t="s">
        <v>643</v>
      </c>
      <c r="D246" s="121" t="s">
        <v>134</v>
      </c>
      <c r="E246" s="122" t="s">
        <v>644</v>
      </c>
      <c r="F246" s="123" t="s">
        <v>645</v>
      </c>
      <c r="G246" s="124" t="s">
        <v>171</v>
      </c>
      <c r="H246" s="125">
        <v>2.5</v>
      </c>
      <c r="I246" s="126"/>
      <c r="J246" s="127">
        <f>ROUND(I246*H246,2)</f>
        <v>0</v>
      </c>
      <c r="K246" s="123" t="s">
        <v>138</v>
      </c>
      <c r="L246" s="26"/>
      <c r="M246" s="128" t="s">
        <v>1</v>
      </c>
      <c r="N246" s="129" t="s">
        <v>42</v>
      </c>
      <c r="O246" s="45"/>
      <c r="P246" s="130">
        <f>O246*H246</f>
        <v>0</v>
      </c>
      <c r="Q246" s="130">
        <v>0</v>
      </c>
      <c r="R246" s="130">
        <f>Q246*H246</f>
        <v>0</v>
      </c>
      <c r="S246" s="130">
        <v>0</v>
      </c>
      <c r="T246" s="131">
        <f>S246*H246</f>
        <v>0</v>
      </c>
      <c r="AR246" s="12" t="s">
        <v>214</v>
      </c>
      <c r="AT246" s="12" t="s">
        <v>134</v>
      </c>
      <c r="AU246" s="12" t="s">
        <v>71</v>
      </c>
      <c r="AY246" s="12" t="s">
        <v>140</v>
      </c>
      <c r="BE246" s="132">
        <f>IF(N246="základní",J246,0)</f>
        <v>0</v>
      </c>
      <c r="BF246" s="132">
        <f>IF(N246="snížená",J246,0)</f>
        <v>0</v>
      </c>
      <c r="BG246" s="132">
        <f>IF(N246="zákl. přenesená",J246,0)</f>
        <v>0</v>
      </c>
      <c r="BH246" s="132">
        <f>IF(N246="sníž. přenesená",J246,0)</f>
        <v>0</v>
      </c>
      <c r="BI246" s="132">
        <f>IF(N246="nulová",J246,0)</f>
        <v>0</v>
      </c>
      <c r="BJ246" s="12" t="s">
        <v>78</v>
      </c>
      <c r="BK246" s="132">
        <f>ROUND(I246*H246,2)</f>
        <v>0</v>
      </c>
      <c r="BL246" s="12" t="s">
        <v>214</v>
      </c>
      <c r="BM246" s="12" t="s">
        <v>646</v>
      </c>
    </row>
    <row r="247" spans="2:65" s="1" customFormat="1" ht="58.5">
      <c r="B247" s="26"/>
      <c r="D247" s="133" t="s">
        <v>142</v>
      </c>
      <c r="F247" s="134" t="s">
        <v>647</v>
      </c>
      <c r="I247" s="88"/>
      <c r="L247" s="26"/>
      <c r="M247" s="135"/>
      <c r="N247" s="45"/>
      <c r="O247" s="45"/>
      <c r="P247" s="45"/>
      <c r="Q247" s="45"/>
      <c r="R247" s="45"/>
      <c r="S247" s="45"/>
      <c r="T247" s="46"/>
      <c r="AT247" s="12" t="s">
        <v>142</v>
      </c>
      <c r="AU247" s="12" t="s">
        <v>71</v>
      </c>
    </row>
    <row r="248" spans="2:65" s="9" customFormat="1" ht="11.25">
      <c r="B248" s="136"/>
      <c r="D248" s="133" t="s">
        <v>144</v>
      </c>
      <c r="E248" s="137" t="s">
        <v>1</v>
      </c>
      <c r="F248" s="138" t="s">
        <v>648</v>
      </c>
      <c r="H248" s="139">
        <v>2.5</v>
      </c>
      <c r="I248" s="140"/>
      <c r="L248" s="136"/>
      <c r="M248" s="141"/>
      <c r="N248" s="142"/>
      <c r="O248" s="142"/>
      <c r="P248" s="142"/>
      <c r="Q248" s="142"/>
      <c r="R248" s="142"/>
      <c r="S248" s="142"/>
      <c r="T248" s="143"/>
      <c r="AT248" s="137" t="s">
        <v>144</v>
      </c>
      <c r="AU248" s="137" t="s">
        <v>71</v>
      </c>
      <c r="AV248" s="9" t="s">
        <v>80</v>
      </c>
      <c r="AW248" s="9" t="s">
        <v>32</v>
      </c>
      <c r="AX248" s="9" t="s">
        <v>78</v>
      </c>
      <c r="AY248" s="137" t="s">
        <v>140</v>
      </c>
    </row>
    <row r="249" spans="2:65" s="1" customFormat="1" ht="16.5" customHeight="1">
      <c r="B249" s="120"/>
      <c r="C249" s="121" t="s">
        <v>649</v>
      </c>
      <c r="D249" s="121" t="s">
        <v>134</v>
      </c>
      <c r="E249" s="122" t="s">
        <v>650</v>
      </c>
      <c r="F249" s="123" t="s">
        <v>651</v>
      </c>
      <c r="G249" s="124" t="s">
        <v>178</v>
      </c>
      <c r="H249" s="125">
        <v>3</v>
      </c>
      <c r="I249" s="126"/>
      <c r="J249" s="127">
        <f>ROUND(I249*H249,2)</f>
        <v>0</v>
      </c>
      <c r="K249" s="123" t="s">
        <v>138</v>
      </c>
      <c r="L249" s="26"/>
      <c r="M249" s="128" t="s">
        <v>1</v>
      </c>
      <c r="N249" s="129" t="s">
        <v>42</v>
      </c>
      <c r="O249" s="45"/>
      <c r="P249" s="130">
        <f>O249*H249</f>
        <v>0</v>
      </c>
      <c r="Q249" s="130">
        <v>0</v>
      </c>
      <c r="R249" s="130">
        <f>Q249*H249</f>
        <v>0</v>
      </c>
      <c r="S249" s="130">
        <v>0</v>
      </c>
      <c r="T249" s="131">
        <f>S249*H249</f>
        <v>0</v>
      </c>
      <c r="AR249" s="12" t="s">
        <v>214</v>
      </c>
      <c r="AT249" s="12" t="s">
        <v>134</v>
      </c>
      <c r="AU249" s="12" t="s">
        <v>71</v>
      </c>
      <c r="AY249" s="12" t="s">
        <v>140</v>
      </c>
      <c r="BE249" s="132">
        <f>IF(N249="základní",J249,0)</f>
        <v>0</v>
      </c>
      <c r="BF249" s="132">
        <f>IF(N249="snížená",J249,0)</f>
        <v>0</v>
      </c>
      <c r="BG249" s="132">
        <f>IF(N249="zákl. přenesená",J249,0)</f>
        <v>0</v>
      </c>
      <c r="BH249" s="132">
        <f>IF(N249="sníž. přenesená",J249,0)</f>
        <v>0</v>
      </c>
      <c r="BI249" s="132">
        <f>IF(N249="nulová",J249,0)</f>
        <v>0</v>
      </c>
      <c r="BJ249" s="12" t="s">
        <v>78</v>
      </c>
      <c r="BK249" s="132">
        <f>ROUND(I249*H249,2)</f>
        <v>0</v>
      </c>
      <c r="BL249" s="12" t="s">
        <v>214</v>
      </c>
      <c r="BM249" s="12" t="s">
        <v>652</v>
      </c>
    </row>
    <row r="250" spans="2:65" s="1" customFormat="1" ht="58.5">
      <c r="B250" s="26"/>
      <c r="D250" s="133" t="s">
        <v>142</v>
      </c>
      <c r="F250" s="134" t="s">
        <v>653</v>
      </c>
      <c r="I250" s="88"/>
      <c r="L250" s="26"/>
      <c r="M250" s="135"/>
      <c r="N250" s="45"/>
      <c r="O250" s="45"/>
      <c r="P250" s="45"/>
      <c r="Q250" s="45"/>
      <c r="R250" s="45"/>
      <c r="S250" s="45"/>
      <c r="T250" s="46"/>
      <c r="AT250" s="12" t="s">
        <v>142</v>
      </c>
      <c r="AU250" s="12" t="s">
        <v>71</v>
      </c>
    </row>
    <row r="251" spans="2:65" s="1" customFormat="1" ht="16.5" customHeight="1">
      <c r="B251" s="120"/>
      <c r="C251" s="121" t="s">
        <v>654</v>
      </c>
      <c r="D251" s="121" t="s">
        <v>134</v>
      </c>
      <c r="E251" s="122" t="s">
        <v>655</v>
      </c>
      <c r="F251" s="123" t="s">
        <v>656</v>
      </c>
      <c r="G251" s="124" t="s">
        <v>178</v>
      </c>
      <c r="H251" s="125">
        <v>2</v>
      </c>
      <c r="I251" s="126"/>
      <c r="J251" s="127">
        <f>ROUND(I251*H251,2)</f>
        <v>0</v>
      </c>
      <c r="K251" s="123" t="s">
        <v>138</v>
      </c>
      <c r="L251" s="26"/>
      <c r="M251" s="128" t="s">
        <v>1</v>
      </c>
      <c r="N251" s="129" t="s">
        <v>42</v>
      </c>
      <c r="O251" s="45"/>
      <c r="P251" s="130">
        <f>O251*H251</f>
        <v>0</v>
      </c>
      <c r="Q251" s="130">
        <v>0</v>
      </c>
      <c r="R251" s="130">
        <f>Q251*H251</f>
        <v>0</v>
      </c>
      <c r="S251" s="130">
        <v>0</v>
      </c>
      <c r="T251" s="131">
        <f>S251*H251</f>
        <v>0</v>
      </c>
      <c r="AR251" s="12" t="s">
        <v>657</v>
      </c>
      <c r="AT251" s="12" t="s">
        <v>134</v>
      </c>
      <c r="AU251" s="12" t="s">
        <v>71</v>
      </c>
      <c r="AY251" s="12" t="s">
        <v>140</v>
      </c>
      <c r="BE251" s="132">
        <f>IF(N251="základní",J251,0)</f>
        <v>0</v>
      </c>
      <c r="BF251" s="132">
        <f>IF(N251="snížená",J251,0)</f>
        <v>0</v>
      </c>
      <c r="BG251" s="132">
        <f>IF(N251="zákl. přenesená",J251,0)</f>
        <v>0</v>
      </c>
      <c r="BH251" s="132">
        <f>IF(N251="sníž. přenesená",J251,0)</f>
        <v>0</v>
      </c>
      <c r="BI251" s="132">
        <f>IF(N251="nulová",J251,0)</f>
        <v>0</v>
      </c>
      <c r="BJ251" s="12" t="s">
        <v>78</v>
      </c>
      <c r="BK251" s="132">
        <f>ROUND(I251*H251,2)</f>
        <v>0</v>
      </c>
      <c r="BL251" s="12" t="s">
        <v>657</v>
      </c>
      <c r="BM251" s="12" t="s">
        <v>658</v>
      </c>
    </row>
    <row r="252" spans="2:65" s="1" customFormat="1" ht="11.25">
      <c r="B252" s="26"/>
      <c r="D252" s="133" t="s">
        <v>142</v>
      </c>
      <c r="F252" s="134" t="s">
        <v>656</v>
      </c>
      <c r="I252" s="88"/>
      <c r="L252" s="26"/>
      <c r="M252" s="135"/>
      <c r="N252" s="45"/>
      <c r="O252" s="45"/>
      <c r="P252" s="45"/>
      <c r="Q252" s="45"/>
      <c r="R252" s="45"/>
      <c r="S252" s="45"/>
      <c r="T252" s="46"/>
      <c r="AT252" s="12" t="s">
        <v>142</v>
      </c>
      <c r="AU252" s="12" t="s">
        <v>71</v>
      </c>
    </row>
    <row r="253" spans="2:65" s="1" customFormat="1" ht="16.5" customHeight="1">
      <c r="B253" s="120"/>
      <c r="C253" s="121" t="s">
        <v>659</v>
      </c>
      <c r="D253" s="121" t="s">
        <v>134</v>
      </c>
      <c r="E253" s="122" t="s">
        <v>660</v>
      </c>
      <c r="F253" s="123" t="s">
        <v>661</v>
      </c>
      <c r="G253" s="124" t="s">
        <v>178</v>
      </c>
      <c r="H253" s="125">
        <v>2</v>
      </c>
      <c r="I253" s="126"/>
      <c r="J253" s="127">
        <f>ROUND(I253*H253,2)</f>
        <v>0</v>
      </c>
      <c r="K253" s="123" t="s">
        <v>138</v>
      </c>
      <c r="L253" s="26"/>
      <c r="M253" s="128" t="s">
        <v>1</v>
      </c>
      <c r="N253" s="129" t="s">
        <v>42</v>
      </c>
      <c r="O253" s="45"/>
      <c r="P253" s="130">
        <f>O253*H253</f>
        <v>0</v>
      </c>
      <c r="Q253" s="130">
        <v>0</v>
      </c>
      <c r="R253" s="130">
        <f>Q253*H253</f>
        <v>0</v>
      </c>
      <c r="S253" s="130">
        <v>0</v>
      </c>
      <c r="T253" s="131">
        <f>S253*H253</f>
        <v>0</v>
      </c>
      <c r="AR253" s="12" t="s">
        <v>657</v>
      </c>
      <c r="AT253" s="12" t="s">
        <v>134</v>
      </c>
      <c r="AU253" s="12" t="s">
        <v>71</v>
      </c>
      <c r="AY253" s="12" t="s">
        <v>140</v>
      </c>
      <c r="BE253" s="132">
        <f>IF(N253="základní",J253,0)</f>
        <v>0</v>
      </c>
      <c r="BF253" s="132">
        <f>IF(N253="snížená",J253,0)</f>
        <v>0</v>
      </c>
      <c r="BG253" s="132">
        <f>IF(N253="zákl. přenesená",J253,0)</f>
        <v>0</v>
      </c>
      <c r="BH253" s="132">
        <f>IF(N253="sníž. přenesená",J253,0)</f>
        <v>0</v>
      </c>
      <c r="BI253" s="132">
        <f>IF(N253="nulová",J253,0)</f>
        <v>0</v>
      </c>
      <c r="BJ253" s="12" t="s">
        <v>78</v>
      </c>
      <c r="BK253" s="132">
        <f>ROUND(I253*H253,2)</f>
        <v>0</v>
      </c>
      <c r="BL253" s="12" t="s">
        <v>657</v>
      </c>
      <c r="BM253" s="12" t="s">
        <v>662</v>
      </c>
    </row>
    <row r="254" spans="2:65" s="1" customFormat="1" ht="19.5">
      <c r="B254" s="26"/>
      <c r="D254" s="133" t="s">
        <v>142</v>
      </c>
      <c r="F254" s="134" t="s">
        <v>663</v>
      </c>
      <c r="I254" s="88"/>
      <c r="L254" s="26"/>
      <c r="M254" s="166"/>
      <c r="N254" s="167"/>
      <c r="O254" s="167"/>
      <c r="P254" s="167"/>
      <c r="Q254" s="167"/>
      <c r="R254" s="167"/>
      <c r="S254" s="167"/>
      <c r="T254" s="168"/>
      <c r="AT254" s="12" t="s">
        <v>142</v>
      </c>
      <c r="AU254" s="12" t="s">
        <v>71</v>
      </c>
    </row>
    <row r="255" spans="2:65" s="1" customFormat="1" ht="6.95" customHeight="1">
      <c r="B255" s="35"/>
      <c r="C255" s="36"/>
      <c r="D255" s="36"/>
      <c r="E255" s="36"/>
      <c r="F255" s="36"/>
      <c r="G255" s="36"/>
      <c r="H255" s="36"/>
      <c r="I255" s="104"/>
      <c r="J255" s="36"/>
      <c r="K255" s="36"/>
      <c r="L255" s="26"/>
    </row>
  </sheetData>
  <autoFilter ref="C84:K254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96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0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2" t="s">
        <v>100</v>
      </c>
    </row>
    <row r="3" spans="2:46" ht="6.95" customHeight="1">
      <c r="B3" s="13"/>
      <c r="C3" s="14"/>
      <c r="D3" s="14"/>
      <c r="E3" s="14"/>
      <c r="F3" s="14"/>
      <c r="G3" s="14"/>
      <c r="H3" s="14"/>
      <c r="I3" s="87"/>
      <c r="J3" s="14"/>
      <c r="K3" s="14"/>
      <c r="L3" s="15"/>
      <c r="AT3" s="12" t="s">
        <v>80</v>
      </c>
    </row>
    <row r="4" spans="2:46" ht="24.95" customHeight="1">
      <c r="B4" s="15"/>
      <c r="D4" s="16" t="s">
        <v>111</v>
      </c>
      <c r="L4" s="15"/>
      <c r="M4" s="17" t="s">
        <v>10</v>
      </c>
      <c r="AT4" s="12" t="s">
        <v>3</v>
      </c>
    </row>
    <row r="5" spans="2:46" ht="6.95" customHeight="1">
      <c r="B5" s="15"/>
      <c r="L5" s="15"/>
    </row>
    <row r="6" spans="2:46" ht="12" customHeight="1">
      <c r="B6" s="15"/>
      <c r="D6" s="21" t="s">
        <v>16</v>
      </c>
      <c r="L6" s="15"/>
    </row>
    <row r="7" spans="2:46" ht="16.5" customHeight="1">
      <c r="B7" s="15"/>
      <c r="E7" s="212" t="str">
        <f>'Rekapitulace stavby'!K6</f>
        <v>Opravné práce na trati Staňkov - Poběžovice</v>
      </c>
      <c r="F7" s="213"/>
      <c r="G7" s="213"/>
      <c r="H7" s="213"/>
      <c r="L7" s="15"/>
    </row>
    <row r="8" spans="2:46" ht="12" customHeight="1">
      <c r="B8" s="15"/>
      <c r="D8" s="21" t="s">
        <v>112</v>
      </c>
      <c r="L8" s="15"/>
    </row>
    <row r="9" spans="2:46" s="1" customFormat="1" ht="16.5" customHeight="1">
      <c r="B9" s="26"/>
      <c r="E9" s="212" t="s">
        <v>664</v>
      </c>
      <c r="F9" s="187"/>
      <c r="G9" s="187"/>
      <c r="H9" s="187"/>
      <c r="I9" s="88"/>
      <c r="L9" s="26"/>
    </row>
    <row r="10" spans="2:46" s="1" customFormat="1" ht="12" customHeight="1">
      <c r="B10" s="26"/>
      <c r="D10" s="21" t="s">
        <v>114</v>
      </c>
      <c r="I10" s="88"/>
      <c r="L10" s="26"/>
    </row>
    <row r="11" spans="2:46" s="1" customFormat="1" ht="36.950000000000003" customHeight="1">
      <c r="B11" s="26"/>
      <c r="E11" s="188" t="s">
        <v>665</v>
      </c>
      <c r="F11" s="187"/>
      <c r="G11" s="187"/>
      <c r="H11" s="187"/>
      <c r="I11" s="88"/>
      <c r="L11" s="26"/>
    </row>
    <row r="12" spans="2:46" s="1" customFormat="1" ht="11.25">
      <c r="B12" s="26"/>
      <c r="I12" s="88"/>
      <c r="L12" s="26"/>
    </row>
    <row r="13" spans="2:46" s="1" customFormat="1" ht="12" customHeight="1">
      <c r="B13" s="26"/>
      <c r="D13" s="21" t="s">
        <v>18</v>
      </c>
      <c r="F13" s="12" t="s">
        <v>1</v>
      </c>
      <c r="I13" s="89" t="s">
        <v>19</v>
      </c>
      <c r="J13" s="12" t="s">
        <v>1</v>
      </c>
      <c r="L13" s="26"/>
    </row>
    <row r="14" spans="2:46" s="1" customFormat="1" ht="12" customHeight="1">
      <c r="B14" s="26"/>
      <c r="D14" s="21" t="s">
        <v>20</v>
      </c>
      <c r="F14" s="12" t="s">
        <v>21</v>
      </c>
      <c r="I14" s="89" t="s">
        <v>22</v>
      </c>
      <c r="J14" s="42" t="str">
        <f>'Rekapitulace stavby'!AN8</f>
        <v>14. 3. 2019</v>
      </c>
      <c r="L14" s="26"/>
    </row>
    <row r="15" spans="2:46" s="1" customFormat="1" ht="10.9" customHeight="1">
      <c r="B15" s="26"/>
      <c r="I15" s="88"/>
      <c r="L15" s="26"/>
    </row>
    <row r="16" spans="2:46" s="1" customFormat="1" ht="12" customHeight="1">
      <c r="B16" s="26"/>
      <c r="D16" s="21" t="s">
        <v>24</v>
      </c>
      <c r="I16" s="89" t="s">
        <v>25</v>
      </c>
      <c r="J16" s="12" t="s">
        <v>1</v>
      </c>
      <c r="L16" s="26"/>
    </row>
    <row r="17" spans="2:12" s="1" customFormat="1" ht="18" customHeight="1">
      <c r="B17" s="26"/>
      <c r="E17" s="12" t="s">
        <v>26</v>
      </c>
      <c r="I17" s="89" t="s">
        <v>27</v>
      </c>
      <c r="J17" s="12" t="s">
        <v>1</v>
      </c>
      <c r="L17" s="26"/>
    </row>
    <row r="18" spans="2:12" s="1" customFormat="1" ht="6.95" customHeight="1">
      <c r="B18" s="26"/>
      <c r="I18" s="88"/>
      <c r="L18" s="26"/>
    </row>
    <row r="19" spans="2:12" s="1" customFormat="1" ht="12" customHeight="1">
      <c r="B19" s="26"/>
      <c r="D19" s="21" t="s">
        <v>28</v>
      </c>
      <c r="I19" s="89" t="s">
        <v>25</v>
      </c>
      <c r="J19" s="22" t="str">
        <f>'Rekapitulace stavby'!AN13</f>
        <v>Vyplň údaj</v>
      </c>
      <c r="L19" s="26"/>
    </row>
    <row r="20" spans="2:12" s="1" customFormat="1" ht="18" customHeight="1">
      <c r="B20" s="26"/>
      <c r="E20" s="214" t="str">
        <f>'Rekapitulace stavby'!E14</f>
        <v>Vyplň údaj</v>
      </c>
      <c r="F20" s="191"/>
      <c r="G20" s="191"/>
      <c r="H20" s="191"/>
      <c r="I20" s="89" t="s">
        <v>27</v>
      </c>
      <c r="J20" s="22" t="str">
        <f>'Rekapitulace stavby'!AN14</f>
        <v>Vyplň údaj</v>
      </c>
      <c r="L20" s="26"/>
    </row>
    <row r="21" spans="2:12" s="1" customFormat="1" ht="6.95" customHeight="1">
      <c r="B21" s="26"/>
      <c r="I21" s="88"/>
      <c r="L21" s="26"/>
    </row>
    <row r="22" spans="2:12" s="1" customFormat="1" ht="12" customHeight="1">
      <c r="B22" s="26"/>
      <c r="D22" s="21" t="s">
        <v>30</v>
      </c>
      <c r="I22" s="89" t="s">
        <v>25</v>
      </c>
      <c r="J22" s="12" t="str">
        <f>IF('Rekapitulace stavby'!AN16="","",'Rekapitulace stavby'!AN16)</f>
        <v/>
      </c>
      <c r="L22" s="26"/>
    </row>
    <row r="23" spans="2:12" s="1" customFormat="1" ht="18" customHeight="1">
      <c r="B23" s="26"/>
      <c r="E23" s="12" t="str">
        <f>IF('Rekapitulace stavby'!E17="","",'Rekapitulace stavby'!E17)</f>
        <v xml:space="preserve"> </v>
      </c>
      <c r="I23" s="89" t="s">
        <v>27</v>
      </c>
      <c r="J23" s="12" t="str">
        <f>IF('Rekapitulace stavby'!AN17="","",'Rekapitulace stavby'!AN17)</f>
        <v/>
      </c>
      <c r="L23" s="26"/>
    </row>
    <row r="24" spans="2:12" s="1" customFormat="1" ht="6.95" customHeight="1">
      <c r="B24" s="26"/>
      <c r="I24" s="88"/>
      <c r="L24" s="26"/>
    </row>
    <row r="25" spans="2:12" s="1" customFormat="1" ht="12" customHeight="1">
      <c r="B25" s="26"/>
      <c r="D25" s="21" t="s">
        <v>33</v>
      </c>
      <c r="I25" s="89" t="s">
        <v>25</v>
      </c>
      <c r="J25" s="12" t="s">
        <v>1</v>
      </c>
      <c r="L25" s="26"/>
    </row>
    <row r="26" spans="2:12" s="1" customFormat="1" ht="18" customHeight="1">
      <c r="B26" s="26"/>
      <c r="E26" s="12" t="s">
        <v>34</v>
      </c>
      <c r="I26" s="89" t="s">
        <v>27</v>
      </c>
      <c r="J26" s="12" t="s">
        <v>1</v>
      </c>
      <c r="L26" s="26"/>
    </row>
    <row r="27" spans="2:12" s="1" customFormat="1" ht="6.95" customHeight="1">
      <c r="B27" s="26"/>
      <c r="I27" s="88"/>
      <c r="L27" s="26"/>
    </row>
    <row r="28" spans="2:12" s="1" customFormat="1" ht="12" customHeight="1">
      <c r="B28" s="26"/>
      <c r="D28" s="21" t="s">
        <v>35</v>
      </c>
      <c r="I28" s="88"/>
      <c r="L28" s="26"/>
    </row>
    <row r="29" spans="2:12" s="7" customFormat="1" ht="16.5" customHeight="1">
      <c r="B29" s="90"/>
      <c r="E29" s="195" t="s">
        <v>1</v>
      </c>
      <c r="F29" s="195"/>
      <c r="G29" s="195"/>
      <c r="H29" s="195"/>
      <c r="I29" s="91"/>
      <c r="L29" s="90"/>
    </row>
    <row r="30" spans="2:12" s="1" customFormat="1" ht="6.95" customHeight="1">
      <c r="B30" s="26"/>
      <c r="I30" s="88"/>
      <c r="L30" s="26"/>
    </row>
    <row r="31" spans="2:12" s="1" customFormat="1" ht="6.95" customHeight="1">
      <c r="B31" s="26"/>
      <c r="D31" s="43"/>
      <c r="E31" s="43"/>
      <c r="F31" s="43"/>
      <c r="G31" s="43"/>
      <c r="H31" s="43"/>
      <c r="I31" s="92"/>
      <c r="J31" s="43"/>
      <c r="K31" s="43"/>
      <c r="L31" s="26"/>
    </row>
    <row r="32" spans="2:12" s="1" customFormat="1" ht="25.35" customHeight="1">
      <c r="B32" s="26"/>
      <c r="D32" s="93" t="s">
        <v>37</v>
      </c>
      <c r="I32" s="88"/>
      <c r="J32" s="56">
        <f>ROUND(J85, 2)</f>
        <v>0</v>
      </c>
      <c r="L32" s="26"/>
    </row>
    <row r="33" spans="2:12" s="1" customFormat="1" ht="6.95" customHeight="1">
      <c r="B33" s="26"/>
      <c r="D33" s="43"/>
      <c r="E33" s="43"/>
      <c r="F33" s="43"/>
      <c r="G33" s="43"/>
      <c r="H33" s="43"/>
      <c r="I33" s="92"/>
      <c r="J33" s="43"/>
      <c r="K33" s="43"/>
      <c r="L33" s="26"/>
    </row>
    <row r="34" spans="2:12" s="1" customFormat="1" ht="14.45" customHeight="1">
      <c r="B34" s="26"/>
      <c r="F34" s="29" t="s">
        <v>39</v>
      </c>
      <c r="I34" s="94" t="s">
        <v>38</v>
      </c>
      <c r="J34" s="29" t="s">
        <v>40</v>
      </c>
      <c r="L34" s="26"/>
    </row>
    <row r="35" spans="2:12" s="1" customFormat="1" ht="14.45" customHeight="1">
      <c r="B35" s="26"/>
      <c r="D35" s="21" t="s">
        <v>41</v>
      </c>
      <c r="E35" s="21" t="s">
        <v>42</v>
      </c>
      <c r="F35" s="95">
        <f>ROUND((SUM(BE85:BE195)),  2)</f>
        <v>0</v>
      </c>
      <c r="I35" s="96">
        <v>0.21</v>
      </c>
      <c r="J35" s="95">
        <f>ROUND(((SUM(BE85:BE195))*I35),  2)</f>
        <v>0</v>
      </c>
      <c r="L35" s="26"/>
    </row>
    <row r="36" spans="2:12" s="1" customFormat="1" ht="14.45" customHeight="1">
      <c r="B36" s="26"/>
      <c r="E36" s="21" t="s">
        <v>43</v>
      </c>
      <c r="F36" s="95">
        <f>ROUND((SUM(BF85:BF195)),  2)</f>
        <v>0</v>
      </c>
      <c r="I36" s="96">
        <v>0.15</v>
      </c>
      <c r="J36" s="95">
        <f>ROUND(((SUM(BF85:BF195))*I36),  2)</f>
        <v>0</v>
      </c>
      <c r="L36" s="26"/>
    </row>
    <row r="37" spans="2:12" s="1" customFormat="1" ht="14.45" hidden="1" customHeight="1">
      <c r="B37" s="26"/>
      <c r="E37" s="21" t="s">
        <v>44</v>
      </c>
      <c r="F37" s="95">
        <f>ROUND((SUM(BG85:BG195)),  2)</f>
        <v>0</v>
      </c>
      <c r="I37" s="96">
        <v>0.21</v>
      </c>
      <c r="J37" s="95">
        <f>0</f>
        <v>0</v>
      </c>
      <c r="L37" s="26"/>
    </row>
    <row r="38" spans="2:12" s="1" customFormat="1" ht="14.45" hidden="1" customHeight="1">
      <c r="B38" s="26"/>
      <c r="E38" s="21" t="s">
        <v>45</v>
      </c>
      <c r="F38" s="95">
        <f>ROUND((SUM(BH85:BH195)),  2)</f>
        <v>0</v>
      </c>
      <c r="I38" s="96">
        <v>0.15</v>
      </c>
      <c r="J38" s="95">
        <f>0</f>
        <v>0</v>
      </c>
      <c r="L38" s="26"/>
    </row>
    <row r="39" spans="2:12" s="1" customFormat="1" ht="14.45" hidden="1" customHeight="1">
      <c r="B39" s="26"/>
      <c r="E39" s="21" t="s">
        <v>46</v>
      </c>
      <c r="F39" s="95">
        <f>ROUND((SUM(BI85:BI195)),  2)</f>
        <v>0</v>
      </c>
      <c r="I39" s="96">
        <v>0</v>
      </c>
      <c r="J39" s="95">
        <f>0</f>
        <v>0</v>
      </c>
      <c r="L39" s="26"/>
    </row>
    <row r="40" spans="2:12" s="1" customFormat="1" ht="6.95" customHeight="1">
      <c r="B40" s="26"/>
      <c r="I40" s="88"/>
      <c r="L40" s="26"/>
    </row>
    <row r="41" spans="2:12" s="1" customFormat="1" ht="25.35" customHeight="1">
      <c r="B41" s="26"/>
      <c r="C41" s="97"/>
      <c r="D41" s="98" t="s">
        <v>47</v>
      </c>
      <c r="E41" s="47"/>
      <c r="F41" s="47"/>
      <c r="G41" s="99" t="s">
        <v>48</v>
      </c>
      <c r="H41" s="100" t="s">
        <v>49</v>
      </c>
      <c r="I41" s="101"/>
      <c r="J41" s="102">
        <f>SUM(J32:J39)</f>
        <v>0</v>
      </c>
      <c r="K41" s="103"/>
      <c r="L41" s="26"/>
    </row>
    <row r="42" spans="2:12" s="1" customFormat="1" ht="14.45" customHeight="1">
      <c r="B42" s="35"/>
      <c r="C42" s="36"/>
      <c r="D42" s="36"/>
      <c r="E42" s="36"/>
      <c r="F42" s="36"/>
      <c r="G42" s="36"/>
      <c r="H42" s="36"/>
      <c r="I42" s="104"/>
      <c r="J42" s="36"/>
      <c r="K42" s="36"/>
      <c r="L42" s="26"/>
    </row>
    <row r="46" spans="2:12" s="1" customFormat="1" ht="6.95" customHeight="1">
      <c r="B46" s="37"/>
      <c r="C46" s="38"/>
      <c r="D46" s="38"/>
      <c r="E46" s="38"/>
      <c r="F46" s="38"/>
      <c r="G46" s="38"/>
      <c r="H46" s="38"/>
      <c r="I46" s="105"/>
      <c r="J46" s="38"/>
      <c r="K46" s="38"/>
      <c r="L46" s="26"/>
    </row>
    <row r="47" spans="2:12" s="1" customFormat="1" ht="24.95" customHeight="1">
      <c r="B47" s="26"/>
      <c r="C47" s="16" t="s">
        <v>116</v>
      </c>
      <c r="I47" s="88"/>
      <c r="L47" s="26"/>
    </row>
    <row r="48" spans="2:12" s="1" customFormat="1" ht="6.95" customHeight="1">
      <c r="B48" s="26"/>
      <c r="I48" s="88"/>
      <c r="L48" s="26"/>
    </row>
    <row r="49" spans="2:47" s="1" customFormat="1" ht="12" customHeight="1">
      <c r="B49" s="26"/>
      <c r="C49" s="21" t="s">
        <v>16</v>
      </c>
      <c r="I49" s="88"/>
      <c r="L49" s="26"/>
    </row>
    <row r="50" spans="2:47" s="1" customFormat="1" ht="16.5" customHeight="1">
      <c r="B50" s="26"/>
      <c r="E50" s="212" t="str">
        <f>E7</f>
        <v>Opravné práce na trati Staňkov - Poběžovice</v>
      </c>
      <c r="F50" s="213"/>
      <c r="G50" s="213"/>
      <c r="H50" s="213"/>
      <c r="I50" s="88"/>
      <c r="L50" s="26"/>
    </row>
    <row r="51" spans="2:47" ht="12" customHeight="1">
      <c r="B51" s="15"/>
      <c r="C51" s="21" t="s">
        <v>112</v>
      </c>
      <c r="L51" s="15"/>
    </row>
    <row r="52" spans="2:47" s="1" customFormat="1" ht="16.5" customHeight="1">
      <c r="B52" s="26"/>
      <c r="E52" s="212" t="s">
        <v>664</v>
      </c>
      <c r="F52" s="187"/>
      <c r="G52" s="187"/>
      <c r="H52" s="187"/>
      <c r="I52" s="88"/>
      <c r="L52" s="26"/>
    </row>
    <row r="53" spans="2:47" s="1" customFormat="1" ht="12" customHeight="1">
      <c r="B53" s="26"/>
      <c r="C53" s="21" t="s">
        <v>114</v>
      </c>
      <c r="I53" s="88"/>
      <c r="L53" s="26"/>
    </row>
    <row r="54" spans="2:47" s="1" customFormat="1" ht="16.5" customHeight="1">
      <c r="B54" s="26"/>
      <c r="E54" s="188" t="str">
        <f>E11</f>
        <v>SO 3.1 - Km 2,262 - 2,500</v>
      </c>
      <c r="F54" s="187"/>
      <c r="G54" s="187"/>
      <c r="H54" s="187"/>
      <c r="I54" s="88"/>
      <c r="L54" s="26"/>
    </row>
    <row r="55" spans="2:47" s="1" customFormat="1" ht="6.95" customHeight="1">
      <c r="B55" s="26"/>
      <c r="I55" s="88"/>
      <c r="L55" s="26"/>
    </row>
    <row r="56" spans="2:47" s="1" customFormat="1" ht="12" customHeight="1">
      <c r="B56" s="26"/>
      <c r="C56" s="21" t="s">
        <v>20</v>
      </c>
      <c r="F56" s="12" t="str">
        <f>F14</f>
        <v>TO Domažlice</v>
      </c>
      <c r="I56" s="89" t="s">
        <v>22</v>
      </c>
      <c r="J56" s="42" t="str">
        <f>IF(J14="","",J14)</f>
        <v>14. 3. 2019</v>
      </c>
      <c r="L56" s="26"/>
    </row>
    <row r="57" spans="2:47" s="1" customFormat="1" ht="6.95" customHeight="1">
      <c r="B57" s="26"/>
      <c r="I57" s="88"/>
      <c r="L57" s="26"/>
    </row>
    <row r="58" spans="2:47" s="1" customFormat="1" ht="13.7" customHeight="1">
      <c r="B58" s="26"/>
      <c r="C58" s="21" t="s">
        <v>24</v>
      </c>
      <c r="F58" s="12" t="str">
        <f>E17</f>
        <v>SŽDC s.o. - OŘ Plzeň</v>
      </c>
      <c r="I58" s="89" t="s">
        <v>30</v>
      </c>
      <c r="J58" s="24" t="str">
        <f>E23</f>
        <v xml:space="preserve"> </v>
      </c>
      <c r="L58" s="26"/>
    </row>
    <row r="59" spans="2:47" s="1" customFormat="1" ht="13.7" customHeight="1">
      <c r="B59" s="26"/>
      <c r="C59" s="21" t="s">
        <v>28</v>
      </c>
      <c r="F59" s="12" t="str">
        <f>IF(E20="","",E20)</f>
        <v>Vyplň údaj</v>
      </c>
      <c r="I59" s="89" t="s">
        <v>33</v>
      </c>
      <c r="J59" s="24" t="str">
        <f>E26</f>
        <v>Jung</v>
      </c>
      <c r="L59" s="26"/>
    </row>
    <row r="60" spans="2:47" s="1" customFormat="1" ht="10.35" customHeight="1">
      <c r="B60" s="26"/>
      <c r="I60" s="88"/>
      <c r="L60" s="26"/>
    </row>
    <row r="61" spans="2:47" s="1" customFormat="1" ht="29.25" customHeight="1">
      <c r="B61" s="26"/>
      <c r="C61" s="106" t="s">
        <v>117</v>
      </c>
      <c r="D61" s="97"/>
      <c r="E61" s="97"/>
      <c r="F61" s="97"/>
      <c r="G61" s="97"/>
      <c r="H61" s="97"/>
      <c r="I61" s="107"/>
      <c r="J61" s="108" t="s">
        <v>118</v>
      </c>
      <c r="K61" s="97"/>
      <c r="L61" s="26"/>
    </row>
    <row r="62" spans="2:47" s="1" customFormat="1" ht="10.35" customHeight="1">
      <c r="B62" s="26"/>
      <c r="I62" s="88"/>
      <c r="L62" s="26"/>
    </row>
    <row r="63" spans="2:47" s="1" customFormat="1" ht="22.9" customHeight="1">
      <c r="B63" s="26"/>
      <c r="C63" s="109" t="s">
        <v>119</v>
      </c>
      <c r="I63" s="88"/>
      <c r="J63" s="56">
        <f>J85</f>
        <v>0</v>
      </c>
      <c r="L63" s="26"/>
      <c r="AU63" s="12" t="s">
        <v>120</v>
      </c>
    </row>
    <row r="64" spans="2:47" s="1" customFormat="1" ht="21.75" customHeight="1">
      <c r="B64" s="26"/>
      <c r="I64" s="88"/>
      <c r="L64" s="26"/>
    </row>
    <row r="65" spans="2:12" s="1" customFormat="1" ht="6.95" customHeight="1">
      <c r="B65" s="35"/>
      <c r="C65" s="36"/>
      <c r="D65" s="36"/>
      <c r="E65" s="36"/>
      <c r="F65" s="36"/>
      <c r="G65" s="36"/>
      <c r="H65" s="36"/>
      <c r="I65" s="104"/>
      <c r="J65" s="36"/>
      <c r="K65" s="36"/>
      <c r="L65" s="26"/>
    </row>
    <row r="69" spans="2:12" s="1" customFormat="1" ht="6.95" customHeight="1">
      <c r="B69" s="37"/>
      <c r="C69" s="38"/>
      <c r="D69" s="38"/>
      <c r="E69" s="38"/>
      <c r="F69" s="38"/>
      <c r="G69" s="38"/>
      <c r="H69" s="38"/>
      <c r="I69" s="105"/>
      <c r="J69" s="38"/>
      <c r="K69" s="38"/>
      <c r="L69" s="26"/>
    </row>
    <row r="70" spans="2:12" s="1" customFormat="1" ht="24.95" customHeight="1">
      <c r="B70" s="26"/>
      <c r="C70" s="16" t="s">
        <v>121</v>
      </c>
      <c r="I70" s="88"/>
      <c r="L70" s="26"/>
    </row>
    <row r="71" spans="2:12" s="1" customFormat="1" ht="6.95" customHeight="1">
      <c r="B71" s="26"/>
      <c r="I71" s="88"/>
      <c r="L71" s="26"/>
    </row>
    <row r="72" spans="2:12" s="1" customFormat="1" ht="12" customHeight="1">
      <c r="B72" s="26"/>
      <c r="C72" s="21" t="s">
        <v>16</v>
      </c>
      <c r="I72" s="88"/>
      <c r="L72" s="26"/>
    </row>
    <row r="73" spans="2:12" s="1" customFormat="1" ht="16.5" customHeight="1">
      <c r="B73" s="26"/>
      <c r="E73" s="212" t="str">
        <f>E7</f>
        <v>Opravné práce na trati Staňkov - Poběžovice</v>
      </c>
      <c r="F73" s="213"/>
      <c r="G73" s="213"/>
      <c r="H73" s="213"/>
      <c r="I73" s="88"/>
      <c r="L73" s="26"/>
    </row>
    <row r="74" spans="2:12" ht="12" customHeight="1">
      <c r="B74" s="15"/>
      <c r="C74" s="21" t="s">
        <v>112</v>
      </c>
      <c r="L74" s="15"/>
    </row>
    <row r="75" spans="2:12" s="1" customFormat="1" ht="16.5" customHeight="1">
      <c r="B75" s="26"/>
      <c r="E75" s="212" t="s">
        <v>664</v>
      </c>
      <c r="F75" s="187"/>
      <c r="G75" s="187"/>
      <c r="H75" s="187"/>
      <c r="I75" s="88"/>
      <c r="L75" s="26"/>
    </row>
    <row r="76" spans="2:12" s="1" customFormat="1" ht="12" customHeight="1">
      <c r="B76" s="26"/>
      <c r="C76" s="21" t="s">
        <v>114</v>
      </c>
      <c r="I76" s="88"/>
      <c r="L76" s="26"/>
    </row>
    <row r="77" spans="2:12" s="1" customFormat="1" ht="16.5" customHeight="1">
      <c r="B77" s="26"/>
      <c r="E77" s="188" t="str">
        <f>E11</f>
        <v>SO 3.1 - Km 2,262 - 2,500</v>
      </c>
      <c r="F77" s="187"/>
      <c r="G77" s="187"/>
      <c r="H77" s="187"/>
      <c r="I77" s="88"/>
      <c r="L77" s="26"/>
    </row>
    <row r="78" spans="2:12" s="1" customFormat="1" ht="6.95" customHeight="1">
      <c r="B78" s="26"/>
      <c r="I78" s="88"/>
      <c r="L78" s="26"/>
    </row>
    <row r="79" spans="2:12" s="1" customFormat="1" ht="12" customHeight="1">
      <c r="B79" s="26"/>
      <c r="C79" s="21" t="s">
        <v>20</v>
      </c>
      <c r="F79" s="12" t="str">
        <f>F14</f>
        <v>TO Domažlice</v>
      </c>
      <c r="I79" s="89" t="s">
        <v>22</v>
      </c>
      <c r="J79" s="42" t="str">
        <f>IF(J14="","",J14)</f>
        <v>14. 3. 2019</v>
      </c>
      <c r="L79" s="26"/>
    </row>
    <row r="80" spans="2:12" s="1" customFormat="1" ht="6.95" customHeight="1">
      <c r="B80" s="26"/>
      <c r="I80" s="88"/>
      <c r="L80" s="26"/>
    </row>
    <row r="81" spans="2:65" s="1" customFormat="1" ht="13.7" customHeight="1">
      <c r="B81" s="26"/>
      <c r="C81" s="21" t="s">
        <v>24</v>
      </c>
      <c r="F81" s="12" t="str">
        <f>E17</f>
        <v>SŽDC s.o. - OŘ Plzeň</v>
      </c>
      <c r="I81" s="89" t="s">
        <v>30</v>
      </c>
      <c r="J81" s="24" t="str">
        <f>E23</f>
        <v xml:space="preserve"> </v>
      </c>
      <c r="L81" s="26"/>
    </row>
    <row r="82" spans="2:65" s="1" customFormat="1" ht="13.7" customHeight="1">
      <c r="B82" s="26"/>
      <c r="C82" s="21" t="s">
        <v>28</v>
      </c>
      <c r="F82" s="12" t="str">
        <f>IF(E20="","",E20)</f>
        <v>Vyplň údaj</v>
      </c>
      <c r="I82" s="89" t="s">
        <v>33</v>
      </c>
      <c r="J82" s="24" t="str">
        <f>E26</f>
        <v>Jung</v>
      </c>
      <c r="L82" s="26"/>
    </row>
    <row r="83" spans="2:65" s="1" customFormat="1" ht="10.35" customHeight="1">
      <c r="B83" s="26"/>
      <c r="I83" s="88"/>
      <c r="L83" s="26"/>
    </row>
    <row r="84" spans="2:65" s="8" customFormat="1" ht="29.25" customHeight="1">
      <c r="B84" s="110"/>
      <c r="C84" s="111" t="s">
        <v>122</v>
      </c>
      <c r="D84" s="112" t="s">
        <v>56</v>
      </c>
      <c r="E84" s="112" t="s">
        <v>52</v>
      </c>
      <c r="F84" s="112" t="s">
        <v>53</v>
      </c>
      <c r="G84" s="112" t="s">
        <v>123</v>
      </c>
      <c r="H84" s="112" t="s">
        <v>124</v>
      </c>
      <c r="I84" s="113" t="s">
        <v>125</v>
      </c>
      <c r="J84" s="114" t="s">
        <v>118</v>
      </c>
      <c r="K84" s="115" t="s">
        <v>126</v>
      </c>
      <c r="L84" s="110"/>
      <c r="M84" s="49" t="s">
        <v>1</v>
      </c>
      <c r="N84" s="50" t="s">
        <v>41</v>
      </c>
      <c r="O84" s="50" t="s">
        <v>127</v>
      </c>
      <c r="P84" s="50" t="s">
        <v>128</v>
      </c>
      <c r="Q84" s="50" t="s">
        <v>129</v>
      </c>
      <c r="R84" s="50" t="s">
        <v>130</v>
      </c>
      <c r="S84" s="50" t="s">
        <v>131</v>
      </c>
      <c r="T84" s="51" t="s">
        <v>132</v>
      </c>
    </row>
    <row r="85" spans="2:65" s="1" customFormat="1" ht="22.9" customHeight="1">
      <c r="B85" s="26"/>
      <c r="C85" s="54" t="s">
        <v>133</v>
      </c>
      <c r="I85" s="88"/>
      <c r="J85" s="116">
        <f>BK85</f>
        <v>0</v>
      </c>
      <c r="L85" s="26"/>
      <c r="M85" s="52"/>
      <c r="N85" s="43"/>
      <c r="O85" s="43"/>
      <c r="P85" s="117">
        <f>SUM(P86:P195)</f>
        <v>0</v>
      </c>
      <c r="Q85" s="43"/>
      <c r="R85" s="117">
        <f>SUM(R86:R195)</f>
        <v>23293.3642</v>
      </c>
      <c r="S85" s="43"/>
      <c r="T85" s="118">
        <f>SUM(T86:T195)</f>
        <v>0</v>
      </c>
      <c r="AT85" s="12" t="s">
        <v>70</v>
      </c>
      <c r="AU85" s="12" t="s">
        <v>120</v>
      </c>
      <c r="BK85" s="119">
        <f>SUM(BK86:BK195)</f>
        <v>0</v>
      </c>
    </row>
    <row r="86" spans="2:65" s="1" customFormat="1" ht="16.5" customHeight="1">
      <c r="B86" s="120"/>
      <c r="C86" s="121" t="s">
        <v>78</v>
      </c>
      <c r="D86" s="121" t="s">
        <v>134</v>
      </c>
      <c r="E86" s="122" t="s">
        <v>135</v>
      </c>
      <c r="F86" s="123" t="s">
        <v>136</v>
      </c>
      <c r="G86" s="124" t="s">
        <v>137</v>
      </c>
      <c r="H86" s="125">
        <v>240</v>
      </c>
      <c r="I86" s="126"/>
      <c r="J86" s="127">
        <f>ROUND(I86*H86,2)</f>
        <v>0</v>
      </c>
      <c r="K86" s="123" t="s">
        <v>138</v>
      </c>
      <c r="L86" s="26"/>
      <c r="M86" s="128" t="s">
        <v>1</v>
      </c>
      <c r="N86" s="129" t="s">
        <v>42</v>
      </c>
      <c r="O86" s="45"/>
      <c r="P86" s="130">
        <f>O86*H86</f>
        <v>0</v>
      </c>
      <c r="Q86" s="130">
        <v>0</v>
      </c>
      <c r="R86" s="130">
        <f>Q86*H86</f>
        <v>0</v>
      </c>
      <c r="S86" s="130">
        <v>0</v>
      </c>
      <c r="T86" s="131">
        <f>S86*H86</f>
        <v>0</v>
      </c>
      <c r="AR86" s="12" t="s">
        <v>139</v>
      </c>
      <c r="AT86" s="12" t="s">
        <v>134</v>
      </c>
      <c r="AU86" s="12" t="s">
        <v>71</v>
      </c>
      <c r="AY86" s="12" t="s">
        <v>140</v>
      </c>
      <c r="BE86" s="132">
        <f>IF(N86="základní",J86,0)</f>
        <v>0</v>
      </c>
      <c r="BF86" s="132">
        <f>IF(N86="snížená",J86,0)</f>
        <v>0</v>
      </c>
      <c r="BG86" s="132">
        <f>IF(N86="zákl. přenesená",J86,0)</f>
        <v>0</v>
      </c>
      <c r="BH86" s="132">
        <f>IF(N86="sníž. přenesená",J86,0)</f>
        <v>0</v>
      </c>
      <c r="BI86" s="132">
        <f>IF(N86="nulová",J86,0)</f>
        <v>0</v>
      </c>
      <c r="BJ86" s="12" t="s">
        <v>78</v>
      </c>
      <c r="BK86" s="132">
        <f>ROUND(I86*H86,2)</f>
        <v>0</v>
      </c>
      <c r="BL86" s="12" t="s">
        <v>139</v>
      </c>
      <c r="BM86" s="12" t="s">
        <v>666</v>
      </c>
    </row>
    <row r="87" spans="2:65" s="1" customFormat="1" ht="19.5">
      <c r="B87" s="26"/>
      <c r="D87" s="133" t="s">
        <v>142</v>
      </c>
      <c r="F87" s="134" t="s">
        <v>143</v>
      </c>
      <c r="I87" s="88"/>
      <c r="L87" s="26"/>
      <c r="M87" s="135"/>
      <c r="N87" s="45"/>
      <c r="O87" s="45"/>
      <c r="P87" s="45"/>
      <c r="Q87" s="45"/>
      <c r="R87" s="45"/>
      <c r="S87" s="45"/>
      <c r="T87" s="46"/>
      <c r="AT87" s="12" t="s">
        <v>142</v>
      </c>
      <c r="AU87" s="12" t="s">
        <v>71</v>
      </c>
    </row>
    <row r="88" spans="2:65" s="9" customFormat="1" ht="11.25">
      <c r="B88" s="136"/>
      <c r="D88" s="133" t="s">
        <v>144</v>
      </c>
      <c r="E88" s="137" t="s">
        <v>1</v>
      </c>
      <c r="F88" s="138" t="s">
        <v>667</v>
      </c>
      <c r="H88" s="139">
        <v>160</v>
      </c>
      <c r="I88" s="140"/>
      <c r="L88" s="136"/>
      <c r="M88" s="141"/>
      <c r="N88" s="142"/>
      <c r="O88" s="142"/>
      <c r="P88" s="142"/>
      <c r="Q88" s="142"/>
      <c r="R88" s="142"/>
      <c r="S88" s="142"/>
      <c r="T88" s="143"/>
      <c r="AT88" s="137" t="s">
        <v>144</v>
      </c>
      <c r="AU88" s="137" t="s">
        <v>71</v>
      </c>
      <c r="AV88" s="9" t="s">
        <v>80</v>
      </c>
      <c r="AW88" s="9" t="s">
        <v>32</v>
      </c>
      <c r="AX88" s="9" t="s">
        <v>71</v>
      </c>
      <c r="AY88" s="137" t="s">
        <v>140</v>
      </c>
    </row>
    <row r="89" spans="2:65" s="9" customFormat="1" ht="11.25">
      <c r="B89" s="136"/>
      <c r="D89" s="133" t="s">
        <v>144</v>
      </c>
      <c r="E89" s="137" t="s">
        <v>1</v>
      </c>
      <c r="F89" s="138" t="s">
        <v>668</v>
      </c>
      <c r="H89" s="139">
        <v>80</v>
      </c>
      <c r="I89" s="140"/>
      <c r="L89" s="136"/>
      <c r="M89" s="141"/>
      <c r="N89" s="142"/>
      <c r="O89" s="142"/>
      <c r="P89" s="142"/>
      <c r="Q89" s="142"/>
      <c r="R89" s="142"/>
      <c r="S89" s="142"/>
      <c r="T89" s="143"/>
      <c r="AT89" s="137" t="s">
        <v>144</v>
      </c>
      <c r="AU89" s="137" t="s">
        <v>71</v>
      </c>
      <c r="AV89" s="9" t="s">
        <v>80</v>
      </c>
      <c r="AW89" s="9" t="s">
        <v>32</v>
      </c>
      <c r="AX89" s="9" t="s">
        <v>71</v>
      </c>
      <c r="AY89" s="137" t="s">
        <v>140</v>
      </c>
    </row>
    <row r="90" spans="2:65" s="10" customFormat="1" ht="11.25">
      <c r="B90" s="144"/>
      <c r="D90" s="133" t="s">
        <v>144</v>
      </c>
      <c r="E90" s="145" t="s">
        <v>1</v>
      </c>
      <c r="F90" s="146" t="s">
        <v>149</v>
      </c>
      <c r="H90" s="147">
        <v>240</v>
      </c>
      <c r="I90" s="148"/>
      <c r="L90" s="144"/>
      <c r="M90" s="149"/>
      <c r="N90" s="150"/>
      <c r="O90" s="150"/>
      <c r="P90" s="150"/>
      <c r="Q90" s="150"/>
      <c r="R90" s="150"/>
      <c r="S90" s="150"/>
      <c r="T90" s="151"/>
      <c r="AT90" s="145" t="s">
        <v>144</v>
      </c>
      <c r="AU90" s="145" t="s">
        <v>71</v>
      </c>
      <c r="AV90" s="10" t="s">
        <v>139</v>
      </c>
      <c r="AW90" s="10" t="s">
        <v>32</v>
      </c>
      <c r="AX90" s="10" t="s">
        <v>78</v>
      </c>
      <c r="AY90" s="145" t="s">
        <v>140</v>
      </c>
    </row>
    <row r="91" spans="2:65" s="1" customFormat="1" ht="16.5" customHeight="1">
      <c r="B91" s="120"/>
      <c r="C91" s="121" t="s">
        <v>80</v>
      </c>
      <c r="D91" s="121" t="s">
        <v>134</v>
      </c>
      <c r="E91" s="122" t="s">
        <v>150</v>
      </c>
      <c r="F91" s="123" t="s">
        <v>151</v>
      </c>
      <c r="G91" s="124" t="s">
        <v>152</v>
      </c>
      <c r="H91" s="125">
        <v>5.75</v>
      </c>
      <c r="I91" s="126"/>
      <c r="J91" s="127">
        <f>ROUND(I91*H91,2)</f>
        <v>0</v>
      </c>
      <c r="K91" s="123" t="s">
        <v>138</v>
      </c>
      <c r="L91" s="26"/>
      <c r="M91" s="128" t="s">
        <v>1</v>
      </c>
      <c r="N91" s="129" t="s">
        <v>42</v>
      </c>
      <c r="O91" s="45"/>
      <c r="P91" s="130">
        <f>O91*H91</f>
        <v>0</v>
      </c>
      <c r="Q91" s="130">
        <v>0</v>
      </c>
      <c r="R91" s="130">
        <f>Q91*H91</f>
        <v>0</v>
      </c>
      <c r="S91" s="130">
        <v>0</v>
      </c>
      <c r="T91" s="131">
        <f>S91*H91</f>
        <v>0</v>
      </c>
      <c r="AR91" s="12" t="s">
        <v>139</v>
      </c>
      <c r="AT91" s="12" t="s">
        <v>134</v>
      </c>
      <c r="AU91" s="12" t="s">
        <v>71</v>
      </c>
      <c r="AY91" s="12" t="s">
        <v>140</v>
      </c>
      <c r="BE91" s="132">
        <f>IF(N91="základní",J91,0)</f>
        <v>0</v>
      </c>
      <c r="BF91" s="132">
        <f>IF(N91="snížená",J91,0)</f>
        <v>0</v>
      </c>
      <c r="BG91" s="132">
        <f>IF(N91="zákl. přenesená",J91,0)</f>
        <v>0</v>
      </c>
      <c r="BH91" s="132">
        <f>IF(N91="sníž. přenesená",J91,0)</f>
        <v>0</v>
      </c>
      <c r="BI91" s="132">
        <f>IF(N91="nulová",J91,0)</f>
        <v>0</v>
      </c>
      <c r="BJ91" s="12" t="s">
        <v>78</v>
      </c>
      <c r="BK91" s="132">
        <f>ROUND(I91*H91,2)</f>
        <v>0</v>
      </c>
      <c r="BL91" s="12" t="s">
        <v>139</v>
      </c>
      <c r="BM91" s="12" t="s">
        <v>669</v>
      </c>
    </row>
    <row r="92" spans="2:65" s="1" customFormat="1" ht="19.5">
      <c r="B92" s="26"/>
      <c r="D92" s="133" t="s">
        <v>142</v>
      </c>
      <c r="F92" s="134" t="s">
        <v>154</v>
      </c>
      <c r="I92" s="88"/>
      <c r="L92" s="26"/>
      <c r="M92" s="135"/>
      <c r="N92" s="45"/>
      <c r="O92" s="45"/>
      <c r="P92" s="45"/>
      <c r="Q92" s="45"/>
      <c r="R92" s="45"/>
      <c r="S92" s="45"/>
      <c r="T92" s="46"/>
      <c r="AT92" s="12" t="s">
        <v>142</v>
      </c>
      <c r="AU92" s="12" t="s">
        <v>71</v>
      </c>
    </row>
    <row r="93" spans="2:65" s="9" customFormat="1" ht="11.25">
      <c r="B93" s="136"/>
      <c r="D93" s="133" t="s">
        <v>144</v>
      </c>
      <c r="E93" s="137" t="s">
        <v>1</v>
      </c>
      <c r="F93" s="138" t="s">
        <v>670</v>
      </c>
      <c r="H93" s="139">
        <v>5.75</v>
      </c>
      <c r="I93" s="140"/>
      <c r="L93" s="136"/>
      <c r="M93" s="141"/>
      <c r="N93" s="142"/>
      <c r="O93" s="142"/>
      <c r="P93" s="142"/>
      <c r="Q93" s="142"/>
      <c r="R93" s="142"/>
      <c r="S93" s="142"/>
      <c r="T93" s="143"/>
      <c r="AT93" s="137" t="s">
        <v>144</v>
      </c>
      <c r="AU93" s="137" t="s">
        <v>71</v>
      </c>
      <c r="AV93" s="9" t="s">
        <v>80</v>
      </c>
      <c r="AW93" s="9" t="s">
        <v>32</v>
      </c>
      <c r="AX93" s="9" t="s">
        <v>78</v>
      </c>
      <c r="AY93" s="137" t="s">
        <v>140</v>
      </c>
    </row>
    <row r="94" spans="2:65" s="1" customFormat="1" ht="16.5" customHeight="1">
      <c r="B94" s="120"/>
      <c r="C94" s="121" t="s">
        <v>156</v>
      </c>
      <c r="D94" s="121" t="s">
        <v>134</v>
      </c>
      <c r="E94" s="122" t="s">
        <v>157</v>
      </c>
      <c r="F94" s="123" t="s">
        <v>158</v>
      </c>
      <c r="G94" s="124" t="s">
        <v>159</v>
      </c>
      <c r="H94" s="125">
        <v>0.23799999999999999</v>
      </c>
      <c r="I94" s="126"/>
      <c r="J94" s="127">
        <f>ROUND(I94*H94,2)</f>
        <v>0</v>
      </c>
      <c r="K94" s="123" t="s">
        <v>138</v>
      </c>
      <c r="L94" s="26"/>
      <c r="M94" s="128" t="s">
        <v>1</v>
      </c>
      <c r="N94" s="129" t="s">
        <v>42</v>
      </c>
      <c r="O94" s="45"/>
      <c r="P94" s="130">
        <f>O94*H94</f>
        <v>0</v>
      </c>
      <c r="Q94" s="130">
        <v>0</v>
      </c>
      <c r="R94" s="130">
        <f>Q94*H94</f>
        <v>0</v>
      </c>
      <c r="S94" s="130">
        <v>0</v>
      </c>
      <c r="T94" s="131">
        <f>S94*H94</f>
        <v>0</v>
      </c>
      <c r="AR94" s="12" t="s">
        <v>139</v>
      </c>
      <c r="AT94" s="12" t="s">
        <v>134</v>
      </c>
      <c r="AU94" s="12" t="s">
        <v>71</v>
      </c>
      <c r="AY94" s="12" t="s">
        <v>140</v>
      </c>
      <c r="BE94" s="132">
        <f>IF(N94="základní",J94,0)</f>
        <v>0</v>
      </c>
      <c r="BF94" s="132">
        <f>IF(N94="snížená",J94,0)</f>
        <v>0</v>
      </c>
      <c r="BG94" s="132">
        <f>IF(N94="zákl. přenesená",J94,0)</f>
        <v>0</v>
      </c>
      <c r="BH94" s="132">
        <f>IF(N94="sníž. přenesená",J94,0)</f>
        <v>0</v>
      </c>
      <c r="BI94" s="132">
        <f>IF(N94="nulová",J94,0)</f>
        <v>0</v>
      </c>
      <c r="BJ94" s="12" t="s">
        <v>78</v>
      </c>
      <c r="BK94" s="132">
        <f>ROUND(I94*H94,2)</f>
        <v>0</v>
      </c>
      <c r="BL94" s="12" t="s">
        <v>139</v>
      </c>
      <c r="BM94" s="12" t="s">
        <v>671</v>
      </c>
    </row>
    <row r="95" spans="2:65" s="1" customFormat="1" ht="48.75">
      <c r="B95" s="26"/>
      <c r="D95" s="133" t="s">
        <v>142</v>
      </c>
      <c r="F95" s="134" t="s">
        <v>161</v>
      </c>
      <c r="I95" s="88"/>
      <c r="L95" s="26"/>
      <c r="M95" s="135"/>
      <c r="N95" s="45"/>
      <c r="O95" s="45"/>
      <c r="P95" s="45"/>
      <c r="Q95" s="45"/>
      <c r="R95" s="45"/>
      <c r="S95" s="45"/>
      <c r="T95" s="46"/>
      <c r="AT95" s="12" t="s">
        <v>142</v>
      </c>
      <c r="AU95" s="12" t="s">
        <v>71</v>
      </c>
    </row>
    <row r="96" spans="2:65" s="1" customFormat="1" ht="16.5" customHeight="1">
      <c r="B96" s="120"/>
      <c r="C96" s="121" t="s">
        <v>139</v>
      </c>
      <c r="D96" s="121" t="s">
        <v>134</v>
      </c>
      <c r="E96" s="122" t="s">
        <v>162</v>
      </c>
      <c r="F96" s="123" t="s">
        <v>163</v>
      </c>
      <c r="G96" s="124" t="s">
        <v>152</v>
      </c>
      <c r="H96" s="125">
        <v>214.2</v>
      </c>
      <c r="I96" s="126"/>
      <c r="J96" s="127">
        <f>ROUND(I96*H96,2)</f>
        <v>0</v>
      </c>
      <c r="K96" s="123" t="s">
        <v>138</v>
      </c>
      <c r="L96" s="26"/>
      <c r="M96" s="128" t="s">
        <v>1</v>
      </c>
      <c r="N96" s="129" t="s">
        <v>42</v>
      </c>
      <c r="O96" s="45"/>
      <c r="P96" s="130">
        <f>O96*H96</f>
        <v>0</v>
      </c>
      <c r="Q96" s="130">
        <v>0</v>
      </c>
      <c r="R96" s="130">
        <f>Q96*H96</f>
        <v>0</v>
      </c>
      <c r="S96" s="130">
        <v>0</v>
      </c>
      <c r="T96" s="131">
        <f>S96*H96</f>
        <v>0</v>
      </c>
      <c r="AR96" s="12" t="s">
        <v>139</v>
      </c>
      <c r="AT96" s="12" t="s">
        <v>134</v>
      </c>
      <c r="AU96" s="12" t="s">
        <v>71</v>
      </c>
      <c r="AY96" s="12" t="s">
        <v>140</v>
      </c>
      <c r="BE96" s="132">
        <f>IF(N96="základní",J96,0)</f>
        <v>0</v>
      </c>
      <c r="BF96" s="132">
        <f>IF(N96="snížená",J96,0)</f>
        <v>0</v>
      </c>
      <c r="BG96" s="132">
        <f>IF(N96="zákl. přenesená",J96,0)</f>
        <v>0</v>
      </c>
      <c r="BH96" s="132">
        <f>IF(N96="sníž. přenesená",J96,0)</f>
        <v>0</v>
      </c>
      <c r="BI96" s="132">
        <f>IF(N96="nulová",J96,0)</f>
        <v>0</v>
      </c>
      <c r="BJ96" s="12" t="s">
        <v>78</v>
      </c>
      <c r="BK96" s="132">
        <f>ROUND(I96*H96,2)</f>
        <v>0</v>
      </c>
      <c r="BL96" s="12" t="s">
        <v>139</v>
      </c>
      <c r="BM96" s="12" t="s">
        <v>672</v>
      </c>
    </row>
    <row r="97" spans="2:65" s="1" customFormat="1" ht="19.5">
      <c r="B97" s="26"/>
      <c r="D97" s="133" t="s">
        <v>142</v>
      </c>
      <c r="F97" s="134" t="s">
        <v>165</v>
      </c>
      <c r="I97" s="88"/>
      <c r="L97" s="26"/>
      <c r="M97" s="135"/>
      <c r="N97" s="45"/>
      <c r="O97" s="45"/>
      <c r="P97" s="45"/>
      <c r="Q97" s="45"/>
      <c r="R97" s="45"/>
      <c r="S97" s="45"/>
      <c r="T97" s="46"/>
      <c r="AT97" s="12" t="s">
        <v>142</v>
      </c>
      <c r="AU97" s="12" t="s">
        <v>71</v>
      </c>
    </row>
    <row r="98" spans="2:65" s="9" customFormat="1" ht="11.25">
      <c r="B98" s="136"/>
      <c r="D98" s="133" t="s">
        <v>144</v>
      </c>
      <c r="E98" s="137" t="s">
        <v>1</v>
      </c>
      <c r="F98" s="138" t="s">
        <v>673</v>
      </c>
      <c r="H98" s="139">
        <v>214.2</v>
      </c>
      <c r="I98" s="140"/>
      <c r="L98" s="136"/>
      <c r="M98" s="141"/>
      <c r="N98" s="142"/>
      <c r="O98" s="142"/>
      <c r="P98" s="142"/>
      <c r="Q98" s="142"/>
      <c r="R98" s="142"/>
      <c r="S98" s="142"/>
      <c r="T98" s="143"/>
      <c r="AT98" s="137" t="s">
        <v>144</v>
      </c>
      <c r="AU98" s="137" t="s">
        <v>71</v>
      </c>
      <c r="AV98" s="9" t="s">
        <v>80</v>
      </c>
      <c r="AW98" s="9" t="s">
        <v>32</v>
      </c>
      <c r="AX98" s="9" t="s">
        <v>78</v>
      </c>
      <c r="AY98" s="137" t="s">
        <v>140</v>
      </c>
    </row>
    <row r="99" spans="2:65" s="1" customFormat="1" ht="16.5" customHeight="1">
      <c r="B99" s="120"/>
      <c r="C99" s="152" t="s">
        <v>167</v>
      </c>
      <c r="D99" s="152" t="s">
        <v>168</v>
      </c>
      <c r="E99" s="153" t="s">
        <v>169</v>
      </c>
      <c r="F99" s="154" t="s">
        <v>170</v>
      </c>
      <c r="G99" s="155" t="s">
        <v>171</v>
      </c>
      <c r="H99" s="156">
        <v>305.44900000000001</v>
      </c>
      <c r="I99" s="157"/>
      <c r="J99" s="158">
        <f>ROUND(I99*H99,2)</f>
        <v>0</v>
      </c>
      <c r="K99" s="154" t="s">
        <v>138</v>
      </c>
      <c r="L99" s="159"/>
      <c r="M99" s="160" t="s">
        <v>1</v>
      </c>
      <c r="N99" s="161" t="s">
        <v>42</v>
      </c>
      <c r="O99" s="45"/>
      <c r="P99" s="130">
        <f>O99*H99</f>
        <v>0</v>
      </c>
      <c r="Q99" s="130">
        <v>1</v>
      </c>
      <c r="R99" s="130">
        <f>Q99*H99</f>
        <v>305.44900000000001</v>
      </c>
      <c r="S99" s="130">
        <v>0</v>
      </c>
      <c r="T99" s="131">
        <f>S99*H99</f>
        <v>0</v>
      </c>
      <c r="AR99" s="12" t="s">
        <v>172</v>
      </c>
      <c r="AT99" s="12" t="s">
        <v>168</v>
      </c>
      <c r="AU99" s="12" t="s">
        <v>71</v>
      </c>
      <c r="AY99" s="12" t="s">
        <v>140</v>
      </c>
      <c r="BE99" s="132">
        <f>IF(N99="základní",J99,0)</f>
        <v>0</v>
      </c>
      <c r="BF99" s="132">
        <f>IF(N99="snížená",J99,0)</f>
        <v>0</v>
      </c>
      <c r="BG99" s="132">
        <f>IF(N99="zákl. přenesená",J99,0)</f>
        <v>0</v>
      </c>
      <c r="BH99" s="132">
        <f>IF(N99="sníž. přenesená",J99,0)</f>
        <v>0</v>
      </c>
      <c r="BI99" s="132">
        <f>IF(N99="nulová",J99,0)</f>
        <v>0</v>
      </c>
      <c r="BJ99" s="12" t="s">
        <v>78</v>
      </c>
      <c r="BK99" s="132">
        <f>ROUND(I99*H99,2)</f>
        <v>0</v>
      </c>
      <c r="BL99" s="12" t="s">
        <v>172</v>
      </c>
      <c r="BM99" s="12" t="s">
        <v>674</v>
      </c>
    </row>
    <row r="100" spans="2:65" s="1" customFormat="1" ht="11.25">
      <c r="B100" s="26"/>
      <c r="D100" s="133" t="s">
        <v>142</v>
      </c>
      <c r="F100" s="134" t="s">
        <v>170</v>
      </c>
      <c r="I100" s="88"/>
      <c r="L100" s="26"/>
      <c r="M100" s="135"/>
      <c r="N100" s="45"/>
      <c r="O100" s="45"/>
      <c r="P100" s="45"/>
      <c r="Q100" s="45"/>
      <c r="R100" s="45"/>
      <c r="S100" s="45"/>
      <c r="T100" s="46"/>
      <c r="AT100" s="12" t="s">
        <v>142</v>
      </c>
      <c r="AU100" s="12" t="s">
        <v>71</v>
      </c>
    </row>
    <row r="101" spans="2:65" s="9" customFormat="1" ht="11.25">
      <c r="B101" s="136"/>
      <c r="D101" s="133" t="s">
        <v>144</v>
      </c>
      <c r="E101" s="137" t="s">
        <v>1</v>
      </c>
      <c r="F101" s="138" t="s">
        <v>675</v>
      </c>
      <c r="H101" s="139">
        <v>305.44900000000001</v>
      </c>
      <c r="I101" s="140"/>
      <c r="L101" s="136"/>
      <c r="M101" s="141"/>
      <c r="N101" s="142"/>
      <c r="O101" s="142"/>
      <c r="P101" s="142"/>
      <c r="Q101" s="142"/>
      <c r="R101" s="142"/>
      <c r="S101" s="142"/>
      <c r="T101" s="143"/>
      <c r="AT101" s="137" t="s">
        <v>144</v>
      </c>
      <c r="AU101" s="137" t="s">
        <v>71</v>
      </c>
      <c r="AV101" s="9" t="s">
        <v>80</v>
      </c>
      <c r="AW101" s="9" t="s">
        <v>32</v>
      </c>
      <c r="AX101" s="9" t="s">
        <v>78</v>
      </c>
      <c r="AY101" s="137" t="s">
        <v>140</v>
      </c>
    </row>
    <row r="102" spans="2:65" s="1" customFormat="1" ht="16.5" customHeight="1">
      <c r="B102" s="120"/>
      <c r="C102" s="121" t="s">
        <v>175</v>
      </c>
      <c r="D102" s="121" t="s">
        <v>134</v>
      </c>
      <c r="E102" s="122" t="s">
        <v>176</v>
      </c>
      <c r="F102" s="123" t="s">
        <v>177</v>
      </c>
      <c r="G102" s="124" t="s">
        <v>178</v>
      </c>
      <c r="H102" s="125">
        <v>397</v>
      </c>
      <c r="I102" s="126"/>
      <c r="J102" s="127">
        <f>ROUND(I102*H102,2)</f>
        <v>0</v>
      </c>
      <c r="K102" s="123" t="s">
        <v>138</v>
      </c>
      <c r="L102" s="26"/>
      <c r="M102" s="128" t="s">
        <v>1</v>
      </c>
      <c r="N102" s="129" t="s">
        <v>42</v>
      </c>
      <c r="O102" s="45"/>
      <c r="P102" s="130">
        <f>O102*H102</f>
        <v>0</v>
      </c>
      <c r="Q102" s="130">
        <v>0</v>
      </c>
      <c r="R102" s="130">
        <f>Q102*H102</f>
        <v>0</v>
      </c>
      <c r="S102" s="130">
        <v>0</v>
      </c>
      <c r="T102" s="131">
        <f>S102*H102</f>
        <v>0</v>
      </c>
      <c r="AR102" s="12" t="s">
        <v>139</v>
      </c>
      <c r="AT102" s="12" t="s">
        <v>134</v>
      </c>
      <c r="AU102" s="12" t="s">
        <v>71</v>
      </c>
      <c r="AY102" s="12" t="s">
        <v>140</v>
      </c>
      <c r="BE102" s="132">
        <f>IF(N102="základní",J102,0)</f>
        <v>0</v>
      </c>
      <c r="BF102" s="132">
        <f>IF(N102="snížená",J102,0)</f>
        <v>0</v>
      </c>
      <c r="BG102" s="132">
        <f>IF(N102="zákl. přenesená",J102,0)</f>
        <v>0</v>
      </c>
      <c r="BH102" s="132">
        <f>IF(N102="sníž. přenesená",J102,0)</f>
        <v>0</v>
      </c>
      <c r="BI102" s="132">
        <f>IF(N102="nulová",J102,0)</f>
        <v>0</v>
      </c>
      <c r="BJ102" s="12" t="s">
        <v>78</v>
      </c>
      <c r="BK102" s="132">
        <f>ROUND(I102*H102,2)</f>
        <v>0</v>
      </c>
      <c r="BL102" s="12" t="s">
        <v>139</v>
      </c>
      <c r="BM102" s="12" t="s">
        <v>676</v>
      </c>
    </row>
    <row r="103" spans="2:65" s="1" customFormat="1" ht="39">
      <c r="B103" s="26"/>
      <c r="D103" s="133" t="s">
        <v>142</v>
      </c>
      <c r="F103" s="134" t="s">
        <v>180</v>
      </c>
      <c r="I103" s="88"/>
      <c r="L103" s="26"/>
      <c r="M103" s="135"/>
      <c r="N103" s="45"/>
      <c r="O103" s="45"/>
      <c r="P103" s="45"/>
      <c r="Q103" s="45"/>
      <c r="R103" s="45"/>
      <c r="S103" s="45"/>
      <c r="T103" s="46"/>
      <c r="AT103" s="12" t="s">
        <v>142</v>
      </c>
      <c r="AU103" s="12" t="s">
        <v>71</v>
      </c>
    </row>
    <row r="104" spans="2:65" s="1" customFormat="1" ht="19.5">
      <c r="B104" s="26"/>
      <c r="D104" s="133" t="s">
        <v>181</v>
      </c>
      <c r="F104" s="162" t="s">
        <v>182</v>
      </c>
      <c r="I104" s="88"/>
      <c r="L104" s="26"/>
      <c r="M104" s="135"/>
      <c r="N104" s="45"/>
      <c r="O104" s="45"/>
      <c r="P104" s="45"/>
      <c r="Q104" s="45"/>
      <c r="R104" s="45"/>
      <c r="S104" s="45"/>
      <c r="T104" s="46"/>
      <c r="AT104" s="12" t="s">
        <v>181</v>
      </c>
      <c r="AU104" s="12" t="s">
        <v>71</v>
      </c>
    </row>
    <row r="105" spans="2:65" s="1" customFormat="1" ht="16.5" customHeight="1">
      <c r="B105" s="120"/>
      <c r="C105" s="121" t="s">
        <v>183</v>
      </c>
      <c r="D105" s="121" t="s">
        <v>134</v>
      </c>
      <c r="E105" s="122" t="s">
        <v>677</v>
      </c>
      <c r="F105" s="123" t="s">
        <v>678</v>
      </c>
      <c r="G105" s="124" t="s">
        <v>186</v>
      </c>
      <c r="H105" s="125">
        <v>18</v>
      </c>
      <c r="I105" s="126"/>
      <c r="J105" s="127">
        <f>ROUND(I105*H105,2)</f>
        <v>0</v>
      </c>
      <c r="K105" s="123" t="s">
        <v>138</v>
      </c>
      <c r="L105" s="26"/>
      <c r="M105" s="128" t="s">
        <v>1</v>
      </c>
      <c r="N105" s="129" t="s">
        <v>42</v>
      </c>
      <c r="O105" s="45"/>
      <c r="P105" s="130">
        <f>O105*H105</f>
        <v>0</v>
      </c>
      <c r="Q105" s="130">
        <v>0</v>
      </c>
      <c r="R105" s="130">
        <f>Q105*H105</f>
        <v>0</v>
      </c>
      <c r="S105" s="130">
        <v>0</v>
      </c>
      <c r="T105" s="131">
        <f>S105*H105</f>
        <v>0</v>
      </c>
      <c r="AR105" s="12" t="s">
        <v>139</v>
      </c>
      <c r="AT105" s="12" t="s">
        <v>134</v>
      </c>
      <c r="AU105" s="12" t="s">
        <v>71</v>
      </c>
      <c r="AY105" s="12" t="s">
        <v>140</v>
      </c>
      <c r="BE105" s="132">
        <f>IF(N105="základní",J105,0)</f>
        <v>0</v>
      </c>
      <c r="BF105" s="132">
        <f>IF(N105="snížená",J105,0)</f>
        <v>0</v>
      </c>
      <c r="BG105" s="132">
        <f>IF(N105="zákl. přenesená",J105,0)</f>
        <v>0</v>
      </c>
      <c r="BH105" s="132">
        <f>IF(N105="sníž. přenesená",J105,0)</f>
        <v>0</v>
      </c>
      <c r="BI105" s="132">
        <f>IF(N105="nulová",J105,0)</f>
        <v>0</v>
      </c>
      <c r="BJ105" s="12" t="s">
        <v>78</v>
      </c>
      <c r="BK105" s="132">
        <f>ROUND(I105*H105,2)</f>
        <v>0</v>
      </c>
      <c r="BL105" s="12" t="s">
        <v>139</v>
      </c>
      <c r="BM105" s="12" t="s">
        <v>679</v>
      </c>
    </row>
    <row r="106" spans="2:65" s="1" customFormat="1" ht="29.25">
      <c r="B106" s="26"/>
      <c r="D106" s="133" t="s">
        <v>142</v>
      </c>
      <c r="F106" s="134" t="s">
        <v>680</v>
      </c>
      <c r="I106" s="88"/>
      <c r="L106" s="26"/>
      <c r="M106" s="135"/>
      <c r="N106" s="45"/>
      <c r="O106" s="45"/>
      <c r="P106" s="45"/>
      <c r="Q106" s="45"/>
      <c r="R106" s="45"/>
      <c r="S106" s="45"/>
      <c r="T106" s="46"/>
      <c r="AT106" s="12" t="s">
        <v>142</v>
      </c>
      <c r="AU106" s="12" t="s">
        <v>71</v>
      </c>
    </row>
    <row r="107" spans="2:65" s="1" customFormat="1" ht="19.5">
      <c r="B107" s="26"/>
      <c r="D107" s="133" t="s">
        <v>181</v>
      </c>
      <c r="F107" s="162" t="s">
        <v>681</v>
      </c>
      <c r="I107" s="88"/>
      <c r="L107" s="26"/>
      <c r="M107" s="135"/>
      <c r="N107" s="45"/>
      <c r="O107" s="45"/>
      <c r="P107" s="45"/>
      <c r="Q107" s="45"/>
      <c r="R107" s="45"/>
      <c r="S107" s="45"/>
      <c r="T107" s="46"/>
      <c r="AT107" s="12" t="s">
        <v>181</v>
      </c>
      <c r="AU107" s="12" t="s">
        <v>71</v>
      </c>
    </row>
    <row r="108" spans="2:65" s="1" customFormat="1" ht="16.5" customHeight="1">
      <c r="B108" s="120"/>
      <c r="C108" s="121" t="s">
        <v>189</v>
      </c>
      <c r="D108" s="121" t="s">
        <v>134</v>
      </c>
      <c r="E108" s="122" t="s">
        <v>190</v>
      </c>
      <c r="F108" s="123" t="s">
        <v>191</v>
      </c>
      <c r="G108" s="124" t="s">
        <v>192</v>
      </c>
      <c r="H108" s="125">
        <v>476</v>
      </c>
      <c r="I108" s="126"/>
      <c r="J108" s="127">
        <f>ROUND(I108*H108,2)</f>
        <v>0</v>
      </c>
      <c r="K108" s="123" t="s">
        <v>138</v>
      </c>
      <c r="L108" s="26"/>
      <c r="M108" s="128" t="s">
        <v>1</v>
      </c>
      <c r="N108" s="129" t="s">
        <v>42</v>
      </c>
      <c r="O108" s="45"/>
      <c r="P108" s="130">
        <f>O108*H108</f>
        <v>0</v>
      </c>
      <c r="Q108" s="130">
        <v>0</v>
      </c>
      <c r="R108" s="130">
        <f>Q108*H108</f>
        <v>0</v>
      </c>
      <c r="S108" s="130">
        <v>0</v>
      </c>
      <c r="T108" s="131">
        <f>S108*H108</f>
        <v>0</v>
      </c>
      <c r="AR108" s="12" t="s">
        <v>139</v>
      </c>
      <c r="AT108" s="12" t="s">
        <v>134</v>
      </c>
      <c r="AU108" s="12" t="s">
        <v>71</v>
      </c>
      <c r="AY108" s="12" t="s">
        <v>140</v>
      </c>
      <c r="BE108" s="132">
        <f>IF(N108="základní",J108,0)</f>
        <v>0</v>
      </c>
      <c r="BF108" s="132">
        <f>IF(N108="snížená",J108,0)</f>
        <v>0</v>
      </c>
      <c r="BG108" s="132">
        <f>IF(N108="zákl. přenesená",J108,0)</f>
        <v>0</v>
      </c>
      <c r="BH108" s="132">
        <f>IF(N108="sníž. přenesená",J108,0)</f>
        <v>0</v>
      </c>
      <c r="BI108" s="132">
        <f>IF(N108="nulová",J108,0)</f>
        <v>0</v>
      </c>
      <c r="BJ108" s="12" t="s">
        <v>78</v>
      </c>
      <c r="BK108" s="132">
        <f>ROUND(I108*H108,2)</f>
        <v>0</v>
      </c>
      <c r="BL108" s="12" t="s">
        <v>139</v>
      </c>
      <c r="BM108" s="12" t="s">
        <v>682</v>
      </c>
    </row>
    <row r="109" spans="2:65" s="1" customFormat="1" ht="39">
      <c r="B109" s="26"/>
      <c r="D109" s="133" t="s">
        <v>142</v>
      </c>
      <c r="F109" s="134" t="s">
        <v>194</v>
      </c>
      <c r="I109" s="88"/>
      <c r="L109" s="26"/>
      <c r="M109" s="135"/>
      <c r="N109" s="45"/>
      <c r="O109" s="45"/>
      <c r="P109" s="45"/>
      <c r="Q109" s="45"/>
      <c r="R109" s="45"/>
      <c r="S109" s="45"/>
      <c r="T109" s="46"/>
      <c r="AT109" s="12" t="s">
        <v>142</v>
      </c>
      <c r="AU109" s="12" t="s">
        <v>71</v>
      </c>
    </row>
    <row r="110" spans="2:65" s="1" customFormat="1" ht="19.5">
      <c r="B110" s="26"/>
      <c r="D110" s="133" t="s">
        <v>181</v>
      </c>
      <c r="F110" s="162" t="s">
        <v>195</v>
      </c>
      <c r="I110" s="88"/>
      <c r="L110" s="26"/>
      <c r="M110" s="135"/>
      <c r="N110" s="45"/>
      <c r="O110" s="45"/>
      <c r="P110" s="45"/>
      <c r="Q110" s="45"/>
      <c r="R110" s="45"/>
      <c r="S110" s="45"/>
      <c r="T110" s="46"/>
      <c r="AT110" s="12" t="s">
        <v>181</v>
      </c>
      <c r="AU110" s="12" t="s">
        <v>71</v>
      </c>
    </row>
    <row r="111" spans="2:65" s="1" customFormat="1" ht="16.5" customHeight="1">
      <c r="B111" s="120"/>
      <c r="C111" s="121" t="s">
        <v>197</v>
      </c>
      <c r="D111" s="121" t="s">
        <v>134</v>
      </c>
      <c r="E111" s="122" t="s">
        <v>223</v>
      </c>
      <c r="F111" s="123" t="s">
        <v>224</v>
      </c>
      <c r="G111" s="124" t="s">
        <v>178</v>
      </c>
      <c r="H111" s="125">
        <v>95</v>
      </c>
      <c r="I111" s="126"/>
      <c r="J111" s="127">
        <f>ROUND(I111*H111,2)</f>
        <v>0</v>
      </c>
      <c r="K111" s="123" t="s">
        <v>138</v>
      </c>
      <c r="L111" s="26"/>
      <c r="M111" s="128" t="s">
        <v>1</v>
      </c>
      <c r="N111" s="129" t="s">
        <v>42</v>
      </c>
      <c r="O111" s="45"/>
      <c r="P111" s="130">
        <f>O111*H111</f>
        <v>0</v>
      </c>
      <c r="Q111" s="130">
        <v>0</v>
      </c>
      <c r="R111" s="130">
        <f>Q111*H111</f>
        <v>0</v>
      </c>
      <c r="S111" s="130">
        <v>0</v>
      </c>
      <c r="T111" s="131">
        <f>S111*H111</f>
        <v>0</v>
      </c>
      <c r="AR111" s="12" t="s">
        <v>139</v>
      </c>
      <c r="AT111" s="12" t="s">
        <v>134</v>
      </c>
      <c r="AU111" s="12" t="s">
        <v>71</v>
      </c>
      <c r="AY111" s="12" t="s">
        <v>140</v>
      </c>
      <c r="BE111" s="132">
        <f>IF(N111="základní",J111,0)</f>
        <v>0</v>
      </c>
      <c r="BF111" s="132">
        <f>IF(N111="snížená",J111,0)</f>
        <v>0</v>
      </c>
      <c r="BG111" s="132">
        <f>IF(N111="zákl. přenesená",J111,0)</f>
        <v>0</v>
      </c>
      <c r="BH111" s="132">
        <f>IF(N111="sníž. přenesená",J111,0)</f>
        <v>0</v>
      </c>
      <c r="BI111" s="132">
        <f>IF(N111="nulová",J111,0)</f>
        <v>0</v>
      </c>
      <c r="BJ111" s="12" t="s">
        <v>78</v>
      </c>
      <c r="BK111" s="132">
        <f>ROUND(I111*H111,2)</f>
        <v>0</v>
      </c>
      <c r="BL111" s="12" t="s">
        <v>139</v>
      </c>
      <c r="BM111" s="12" t="s">
        <v>683</v>
      </c>
    </row>
    <row r="112" spans="2:65" s="1" customFormat="1" ht="19.5">
      <c r="B112" s="26"/>
      <c r="D112" s="133" t="s">
        <v>142</v>
      </c>
      <c r="F112" s="134" t="s">
        <v>226</v>
      </c>
      <c r="I112" s="88"/>
      <c r="L112" s="26"/>
      <c r="M112" s="135"/>
      <c r="N112" s="45"/>
      <c r="O112" s="45"/>
      <c r="P112" s="45"/>
      <c r="Q112" s="45"/>
      <c r="R112" s="45"/>
      <c r="S112" s="45"/>
      <c r="T112" s="46"/>
      <c r="AT112" s="12" t="s">
        <v>142</v>
      </c>
      <c r="AU112" s="12" t="s">
        <v>71</v>
      </c>
    </row>
    <row r="113" spans="2:65" s="1" customFormat="1" ht="16.5" customHeight="1">
      <c r="B113" s="120"/>
      <c r="C113" s="121" t="s">
        <v>204</v>
      </c>
      <c r="D113" s="121" t="s">
        <v>134</v>
      </c>
      <c r="E113" s="122" t="s">
        <v>228</v>
      </c>
      <c r="F113" s="123" t="s">
        <v>229</v>
      </c>
      <c r="G113" s="124" t="s">
        <v>230</v>
      </c>
      <c r="H113" s="125">
        <v>2</v>
      </c>
      <c r="I113" s="126"/>
      <c r="J113" s="127">
        <f>ROUND(I113*H113,2)</f>
        <v>0</v>
      </c>
      <c r="K113" s="123" t="s">
        <v>138</v>
      </c>
      <c r="L113" s="26"/>
      <c r="M113" s="128" t="s">
        <v>1</v>
      </c>
      <c r="N113" s="129" t="s">
        <v>42</v>
      </c>
      <c r="O113" s="45"/>
      <c r="P113" s="130">
        <f>O113*H113</f>
        <v>0</v>
      </c>
      <c r="Q113" s="130">
        <v>0</v>
      </c>
      <c r="R113" s="130">
        <f>Q113*H113</f>
        <v>0</v>
      </c>
      <c r="S113" s="130">
        <v>0</v>
      </c>
      <c r="T113" s="131">
        <f>S113*H113</f>
        <v>0</v>
      </c>
      <c r="AR113" s="12" t="s">
        <v>139</v>
      </c>
      <c r="AT113" s="12" t="s">
        <v>134</v>
      </c>
      <c r="AU113" s="12" t="s">
        <v>71</v>
      </c>
      <c r="AY113" s="12" t="s">
        <v>140</v>
      </c>
      <c r="BE113" s="132">
        <f>IF(N113="základní",J113,0)</f>
        <v>0</v>
      </c>
      <c r="BF113" s="132">
        <f>IF(N113="snížená",J113,0)</f>
        <v>0</v>
      </c>
      <c r="BG113" s="132">
        <f>IF(N113="zákl. přenesená",J113,0)</f>
        <v>0</v>
      </c>
      <c r="BH113" s="132">
        <f>IF(N113="sníž. přenesená",J113,0)</f>
        <v>0</v>
      </c>
      <c r="BI113" s="132">
        <f>IF(N113="nulová",J113,0)</f>
        <v>0</v>
      </c>
      <c r="BJ113" s="12" t="s">
        <v>78</v>
      </c>
      <c r="BK113" s="132">
        <f>ROUND(I113*H113,2)</f>
        <v>0</v>
      </c>
      <c r="BL113" s="12" t="s">
        <v>139</v>
      </c>
      <c r="BM113" s="12" t="s">
        <v>684</v>
      </c>
    </row>
    <row r="114" spans="2:65" s="1" customFormat="1" ht="39">
      <c r="B114" s="26"/>
      <c r="D114" s="133" t="s">
        <v>142</v>
      </c>
      <c r="F114" s="134" t="s">
        <v>232</v>
      </c>
      <c r="I114" s="88"/>
      <c r="L114" s="26"/>
      <c r="M114" s="135"/>
      <c r="N114" s="45"/>
      <c r="O114" s="45"/>
      <c r="P114" s="45"/>
      <c r="Q114" s="45"/>
      <c r="R114" s="45"/>
      <c r="S114" s="45"/>
      <c r="T114" s="46"/>
      <c r="AT114" s="12" t="s">
        <v>142</v>
      </c>
      <c r="AU114" s="12" t="s">
        <v>71</v>
      </c>
    </row>
    <row r="115" spans="2:65" s="1" customFormat="1" ht="16.5" customHeight="1">
      <c r="B115" s="120"/>
      <c r="C115" s="121" t="s">
        <v>211</v>
      </c>
      <c r="D115" s="121" t="s">
        <v>134</v>
      </c>
      <c r="E115" s="122" t="s">
        <v>233</v>
      </c>
      <c r="F115" s="123" t="s">
        <v>234</v>
      </c>
      <c r="G115" s="124" t="s">
        <v>230</v>
      </c>
      <c r="H115" s="125">
        <v>8</v>
      </c>
      <c r="I115" s="126"/>
      <c r="J115" s="127">
        <f>ROUND(I115*H115,2)</f>
        <v>0</v>
      </c>
      <c r="K115" s="123" t="s">
        <v>138</v>
      </c>
      <c r="L115" s="26"/>
      <c r="M115" s="128" t="s">
        <v>1</v>
      </c>
      <c r="N115" s="129" t="s">
        <v>42</v>
      </c>
      <c r="O115" s="45"/>
      <c r="P115" s="130">
        <f>O115*H115</f>
        <v>0</v>
      </c>
      <c r="Q115" s="130">
        <v>0</v>
      </c>
      <c r="R115" s="130">
        <f>Q115*H115</f>
        <v>0</v>
      </c>
      <c r="S115" s="130">
        <v>0</v>
      </c>
      <c r="T115" s="131">
        <f>S115*H115</f>
        <v>0</v>
      </c>
      <c r="AR115" s="12" t="s">
        <v>139</v>
      </c>
      <c r="AT115" s="12" t="s">
        <v>134</v>
      </c>
      <c r="AU115" s="12" t="s">
        <v>71</v>
      </c>
      <c r="AY115" s="12" t="s">
        <v>140</v>
      </c>
      <c r="BE115" s="132">
        <f>IF(N115="základní",J115,0)</f>
        <v>0</v>
      </c>
      <c r="BF115" s="132">
        <f>IF(N115="snížená",J115,0)</f>
        <v>0</v>
      </c>
      <c r="BG115" s="132">
        <f>IF(N115="zákl. přenesená",J115,0)</f>
        <v>0</v>
      </c>
      <c r="BH115" s="132">
        <f>IF(N115="sníž. přenesená",J115,0)</f>
        <v>0</v>
      </c>
      <c r="BI115" s="132">
        <f>IF(N115="nulová",J115,0)</f>
        <v>0</v>
      </c>
      <c r="BJ115" s="12" t="s">
        <v>78</v>
      </c>
      <c r="BK115" s="132">
        <f>ROUND(I115*H115,2)</f>
        <v>0</v>
      </c>
      <c r="BL115" s="12" t="s">
        <v>139</v>
      </c>
      <c r="BM115" s="12" t="s">
        <v>685</v>
      </c>
    </row>
    <row r="116" spans="2:65" s="1" customFormat="1" ht="39">
      <c r="B116" s="26"/>
      <c r="D116" s="133" t="s">
        <v>142</v>
      </c>
      <c r="F116" s="134" t="s">
        <v>236</v>
      </c>
      <c r="I116" s="88"/>
      <c r="L116" s="26"/>
      <c r="M116" s="135"/>
      <c r="N116" s="45"/>
      <c r="O116" s="45"/>
      <c r="P116" s="45"/>
      <c r="Q116" s="45"/>
      <c r="R116" s="45"/>
      <c r="S116" s="45"/>
      <c r="T116" s="46"/>
      <c r="AT116" s="12" t="s">
        <v>142</v>
      </c>
      <c r="AU116" s="12" t="s">
        <v>71</v>
      </c>
    </row>
    <row r="117" spans="2:65" s="1" customFormat="1" ht="16.5" customHeight="1">
      <c r="B117" s="120"/>
      <c r="C117" s="121" t="s">
        <v>218</v>
      </c>
      <c r="D117" s="121" t="s">
        <v>134</v>
      </c>
      <c r="E117" s="122" t="s">
        <v>238</v>
      </c>
      <c r="F117" s="123" t="s">
        <v>239</v>
      </c>
      <c r="G117" s="124" t="s">
        <v>230</v>
      </c>
      <c r="H117" s="125">
        <v>2</v>
      </c>
      <c r="I117" s="126"/>
      <c r="J117" s="127">
        <f>ROUND(I117*H117,2)</f>
        <v>0</v>
      </c>
      <c r="K117" s="123" t="s">
        <v>138</v>
      </c>
      <c r="L117" s="26"/>
      <c r="M117" s="128" t="s">
        <v>1</v>
      </c>
      <c r="N117" s="129" t="s">
        <v>42</v>
      </c>
      <c r="O117" s="45"/>
      <c r="P117" s="130">
        <f>O117*H117</f>
        <v>0</v>
      </c>
      <c r="Q117" s="130">
        <v>0</v>
      </c>
      <c r="R117" s="130">
        <f>Q117*H117</f>
        <v>0</v>
      </c>
      <c r="S117" s="130">
        <v>0</v>
      </c>
      <c r="T117" s="131">
        <f>S117*H117</f>
        <v>0</v>
      </c>
      <c r="AR117" s="12" t="s">
        <v>139</v>
      </c>
      <c r="AT117" s="12" t="s">
        <v>134</v>
      </c>
      <c r="AU117" s="12" t="s">
        <v>71</v>
      </c>
      <c r="AY117" s="12" t="s">
        <v>140</v>
      </c>
      <c r="BE117" s="132">
        <f>IF(N117="základní",J117,0)</f>
        <v>0</v>
      </c>
      <c r="BF117" s="132">
        <f>IF(N117="snížená",J117,0)</f>
        <v>0</v>
      </c>
      <c r="BG117" s="132">
        <f>IF(N117="zákl. přenesená",J117,0)</f>
        <v>0</v>
      </c>
      <c r="BH117" s="132">
        <f>IF(N117="sníž. přenesená",J117,0)</f>
        <v>0</v>
      </c>
      <c r="BI117" s="132">
        <f>IF(N117="nulová",J117,0)</f>
        <v>0</v>
      </c>
      <c r="BJ117" s="12" t="s">
        <v>78</v>
      </c>
      <c r="BK117" s="132">
        <f>ROUND(I117*H117,2)</f>
        <v>0</v>
      </c>
      <c r="BL117" s="12" t="s">
        <v>139</v>
      </c>
      <c r="BM117" s="12" t="s">
        <v>686</v>
      </c>
    </row>
    <row r="118" spans="2:65" s="1" customFormat="1" ht="29.25">
      <c r="B118" s="26"/>
      <c r="D118" s="133" t="s">
        <v>142</v>
      </c>
      <c r="F118" s="134" t="s">
        <v>241</v>
      </c>
      <c r="I118" s="88"/>
      <c r="L118" s="26"/>
      <c r="M118" s="135"/>
      <c r="N118" s="45"/>
      <c r="O118" s="45"/>
      <c r="P118" s="45"/>
      <c r="Q118" s="45"/>
      <c r="R118" s="45"/>
      <c r="S118" s="45"/>
      <c r="T118" s="46"/>
      <c r="AT118" s="12" t="s">
        <v>142</v>
      </c>
      <c r="AU118" s="12" t="s">
        <v>71</v>
      </c>
    </row>
    <row r="119" spans="2:65" s="1" customFormat="1" ht="16.5" customHeight="1">
      <c r="B119" s="120"/>
      <c r="C119" s="121" t="s">
        <v>222</v>
      </c>
      <c r="D119" s="121" t="s">
        <v>134</v>
      </c>
      <c r="E119" s="122" t="s">
        <v>248</v>
      </c>
      <c r="F119" s="123" t="s">
        <v>249</v>
      </c>
      <c r="G119" s="124" t="s">
        <v>192</v>
      </c>
      <c r="H119" s="125">
        <v>530</v>
      </c>
      <c r="I119" s="126"/>
      <c r="J119" s="127">
        <f>ROUND(I119*H119,2)</f>
        <v>0</v>
      </c>
      <c r="K119" s="123" t="s">
        <v>138</v>
      </c>
      <c r="L119" s="26"/>
      <c r="M119" s="128" t="s">
        <v>1</v>
      </c>
      <c r="N119" s="129" t="s">
        <v>42</v>
      </c>
      <c r="O119" s="45"/>
      <c r="P119" s="130">
        <f>O119*H119</f>
        <v>0</v>
      </c>
      <c r="Q119" s="130">
        <v>0</v>
      </c>
      <c r="R119" s="130">
        <f>Q119*H119</f>
        <v>0</v>
      </c>
      <c r="S119" s="130">
        <v>0</v>
      </c>
      <c r="T119" s="131">
        <f>S119*H119</f>
        <v>0</v>
      </c>
      <c r="AR119" s="12" t="s">
        <v>139</v>
      </c>
      <c r="AT119" s="12" t="s">
        <v>134</v>
      </c>
      <c r="AU119" s="12" t="s">
        <v>71</v>
      </c>
      <c r="AY119" s="12" t="s">
        <v>140</v>
      </c>
      <c r="BE119" s="132">
        <f>IF(N119="základní",J119,0)</f>
        <v>0</v>
      </c>
      <c r="BF119" s="132">
        <f>IF(N119="snížená",J119,0)</f>
        <v>0</v>
      </c>
      <c r="BG119" s="132">
        <f>IF(N119="zákl. přenesená",J119,0)</f>
        <v>0</v>
      </c>
      <c r="BH119" s="132">
        <f>IF(N119="sníž. přenesená",J119,0)</f>
        <v>0</v>
      </c>
      <c r="BI119" s="132">
        <f>IF(N119="nulová",J119,0)</f>
        <v>0</v>
      </c>
      <c r="BJ119" s="12" t="s">
        <v>78</v>
      </c>
      <c r="BK119" s="132">
        <f>ROUND(I119*H119,2)</f>
        <v>0</v>
      </c>
      <c r="BL119" s="12" t="s">
        <v>139</v>
      </c>
      <c r="BM119" s="12" t="s">
        <v>687</v>
      </c>
    </row>
    <row r="120" spans="2:65" s="1" customFormat="1" ht="29.25">
      <c r="B120" s="26"/>
      <c r="D120" s="133" t="s">
        <v>142</v>
      </c>
      <c r="F120" s="134" t="s">
        <v>251</v>
      </c>
      <c r="I120" s="88"/>
      <c r="L120" s="26"/>
      <c r="M120" s="135"/>
      <c r="N120" s="45"/>
      <c r="O120" s="45"/>
      <c r="P120" s="45"/>
      <c r="Q120" s="45"/>
      <c r="R120" s="45"/>
      <c r="S120" s="45"/>
      <c r="T120" s="46"/>
      <c r="AT120" s="12" t="s">
        <v>142</v>
      </c>
      <c r="AU120" s="12" t="s">
        <v>71</v>
      </c>
    </row>
    <row r="121" spans="2:65" s="1" customFormat="1" ht="19.5">
      <c r="B121" s="26"/>
      <c r="D121" s="133" t="s">
        <v>181</v>
      </c>
      <c r="F121" s="162" t="s">
        <v>195</v>
      </c>
      <c r="I121" s="88"/>
      <c r="L121" s="26"/>
      <c r="M121" s="135"/>
      <c r="N121" s="45"/>
      <c r="O121" s="45"/>
      <c r="P121" s="45"/>
      <c r="Q121" s="45"/>
      <c r="R121" s="45"/>
      <c r="S121" s="45"/>
      <c r="T121" s="46"/>
      <c r="AT121" s="12" t="s">
        <v>181</v>
      </c>
      <c r="AU121" s="12" t="s">
        <v>71</v>
      </c>
    </row>
    <row r="122" spans="2:65" s="1" customFormat="1" ht="16.5" customHeight="1">
      <c r="B122" s="120"/>
      <c r="C122" s="121" t="s">
        <v>227</v>
      </c>
      <c r="D122" s="121" t="s">
        <v>134</v>
      </c>
      <c r="E122" s="122" t="s">
        <v>243</v>
      </c>
      <c r="F122" s="123" t="s">
        <v>244</v>
      </c>
      <c r="G122" s="124" t="s">
        <v>192</v>
      </c>
      <c r="H122" s="125">
        <v>530</v>
      </c>
      <c r="I122" s="126"/>
      <c r="J122" s="127">
        <f>ROUND(I122*H122,2)</f>
        <v>0</v>
      </c>
      <c r="K122" s="123" t="s">
        <v>138</v>
      </c>
      <c r="L122" s="26"/>
      <c r="M122" s="128" t="s">
        <v>1</v>
      </c>
      <c r="N122" s="129" t="s">
        <v>42</v>
      </c>
      <c r="O122" s="45"/>
      <c r="P122" s="130">
        <f>O122*H122</f>
        <v>0</v>
      </c>
      <c r="Q122" s="130">
        <v>0</v>
      </c>
      <c r="R122" s="130">
        <f>Q122*H122</f>
        <v>0</v>
      </c>
      <c r="S122" s="130">
        <v>0</v>
      </c>
      <c r="T122" s="131">
        <f>S122*H122</f>
        <v>0</v>
      </c>
      <c r="AR122" s="12" t="s">
        <v>139</v>
      </c>
      <c r="AT122" s="12" t="s">
        <v>134</v>
      </c>
      <c r="AU122" s="12" t="s">
        <v>71</v>
      </c>
      <c r="AY122" s="12" t="s">
        <v>140</v>
      </c>
      <c r="BE122" s="132">
        <f>IF(N122="základní",J122,0)</f>
        <v>0</v>
      </c>
      <c r="BF122" s="132">
        <f>IF(N122="snížená",J122,0)</f>
        <v>0</v>
      </c>
      <c r="BG122" s="132">
        <f>IF(N122="zákl. přenesená",J122,0)</f>
        <v>0</v>
      </c>
      <c r="BH122" s="132">
        <f>IF(N122="sníž. přenesená",J122,0)</f>
        <v>0</v>
      </c>
      <c r="BI122" s="132">
        <f>IF(N122="nulová",J122,0)</f>
        <v>0</v>
      </c>
      <c r="BJ122" s="12" t="s">
        <v>78</v>
      </c>
      <c r="BK122" s="132">
        <f>ROUND(I122*H122,2)</f>
        <v>0</v>
      </c>
      <c r="BL122" s="12" t="s">
        <v>139</v>
      </c>
      <c r="BM122" s="12" t="s">
        <v>688</v>
      </c>
    </row>
    <row r="123" spans="2:65" s="1" customFormat="1" ht="29.25">
      <c r="B123" s="26"/>
      <c r="D123" s="133" t="s">
        <v>142</v>
      </c>
      <c r="F123" s="134" t="s">
        <v>246</v>
      </c>
      <c r="I123" s="88"/>
      <c r="L123" s="26"/>
      <c r="M123" s="135"/>
      <c r="N123" s="45"/>
      <c r="O123" s="45"/>
      <c r="P123" s="45"/>
      <c r="Q123" s="45"/>
      <c r="R123" s="45"/>
      <c r="S123" s="45"/>
      <c r="T123" s="46"/>
      <c r="AT123" s="12" t="s">
        <v>142</v>
      </c>
      <c r="AU123" s="12" t="s">
        <v>71</v>
      </c>
    </row>
    <row r="124" spans="2:65" s="1" customFormat="1" ht="19.5">
      <c r="B124" s="26"/>
      <c r="D124" s="133" t="s">
        <v>181</v>
      </c>
      <c r="F124" s="162" t="s">
        <v>195</v>
      </c>
      <c r="I124" s="88"/>
      <c r="L124" s="26"/>
      <c r="M124" s="135"/>
      <c r="N124" s="45"/>
      <c r="O124" s="45"/>
      <c r="P124" s="45"/>
      <c r="Q124" s="45"/>
      <c r="R124" s="45"/>
      <c r="S124" s="45"/>
      <c r="T124" s="46"/>
      <c r="AT124" s="12" t="s">
        <v>181</v>
      </c>
      <c r="AU124" s="12" t="s">
        <v>71</v>
      </c>
    </row>
    <row r="125" spans="2:65" s="1" customFormat="1" ht="16.5" customHeight="1">
      <c r="B125" s="120"/>
      <c r="C125" s="121" t="s">
        <v>8</v>
      </c>
      <c r="D125" s="121" t="s">
        <v>134</v>
      </c>
      <c r="E125" s="122" t="s">
        <v>253</v>
      </c>
      <c r="F125" s="123" t="s">
        <v>254</v>
      </c>
      <c r="G125" s="124" t="s">
        <v>178</v>
      </c>
      <c r="H125" s="125">
        <v>80</v>
      </c>
      <c r="I125" s="126"/>
      <c r="J125" s="127">
        <f>ROUND(I125*H125,2)</f>
        <v>0</v>
      </c>
      <c r="K125" s="123" t="s">
        <v>138</v>
      </c>
      <c r="L125" s="26"/>
      <c r="M125" s="128" t="s">
        <v>1</v>
      </c>
      <c r="N125" s="129" t="s">
        <v>42</v>
      </c>
      <c r="O125" s="45"/>
      <c r="P125" s="130">
        <f>O125*H125</f>
        <v>0</v>
      </c>
      <c r="Q125" s="130">
        <v>0</v>
      </c>
      <c r="R125" s="130">
        <f>Q125*H125</f>
        <v>0</v>
      </c>
      <c r="S125" s="130">
        <v>0</v>
      </c>
      <c r="T125" s="131">
        <f>S125*H125</f>
        <v>0</v>
      </c>
      <c r="AR125" s="12" t="s">
        <v>139</v>
      </c>
      <c r="AT125" s="12" t="s">
        <v>134</v>
      </c>
      <c r="AU125" s="12" t="s">
        <v>71</v>
      </c>
      <c r="AY125" s="12" t="s">
        <v>140</v>
      </c>
      <c r="BE125" s="132">
        <f>IF(N125="základní",J125,0)</f>
        <v>0</v>
      </c>
      <c r="BF125" s="132">
        <f>IF(N125="snížená",J125,0)</f>
        <v>0</v>
      </c>
      <c r="BG125" s="132">
        <f>IF(N125="zákl. přenesená",J125,0)</f>
        <v>0</v>
      </c>
      <c r="BH125" s="132">
        <f>IF(N125="sníž. přenesená",J125,0)</f>
        <v>0</v>
      </c>
      <c r="BI125" s="132">
        <f>IF(N125="nulová",J125,0)</f>
        <v>0</v>
      </c>
      <c r="BJ125" s="12" t="s">
        <v>78</v>
      </c>
      <c r="BK125" s="132">
        <f>ROUND(I125*H125,2)</f>
        <v>0</v>
      </c>
      <c r="BL125" s="12" t="s">
        <v>139</v>
      </c>
      <c r="BM125" s="12" t="s">
        <v>689</v>
      </c>
    </row>
    <row r="126" spans="2:65" s="1" customFormat="1" ht="19.5">
      <c r="B126" s="26"/>
      <c r="D126" s="133" t="s">
        <v>142</v>
      </c>
      <c r="F126" s="134" t="s">
        <v>256</v>
      </c>
      <c r="I126" s="88"/>
      <c r="L126" s="26"/>
      <c r="M126" s="135"/>
      <c r="N126" s="45"/>
      <c r="O126" s="45"/>
      <c r="P126" s="45"/>
      <c r="Q126" s="45"/>
      <c r="R126" s="45"/>
      <c r="S126" s="45"/>
      <c r="T126" s="46"/>
      <c r="AT126" s="12" t="s">
        <v>142</v>
      </c>
      <c r="AU126" s="12" t="s">
        <v>71</v>
      </c>
    </row>
    <row r="127" spans="2:65" s="1" customFormat="1" ht="16.5" customHeight="1">
      <c r="B127" s="120"/>
      <c r="C127" s="152" t="s">
        <v>237</v>
      </c>
      <c r="D127" s="152" t="s">
        <v>168</v>
      </c>
      <c r="E127" s="153" t="s">
        <v>258</v>
      </c>
      <c r="F127" s="154" t="s">
        <v>259</v>
      </c>
      <c r="G127" s="155" t="s">
        <v>178</v>
      </c>
      <c r="H127" s="156">
        <v>80</v>
      </c>
      <c r="I127" s="157"/>
      <c r="J127" s="158">
        <f>ROUND(I127*H127,2)</f>
        <v>0</v>
      </c>
      <c r="K127" s="154" t="s">
        <v>138</v>
      </c>
      <c r="L127" s="159"/>
      <c r="M127" s="160" t="s">
        <v>1</v>
      </c>
      <c r="N127" s="161" t="s">
        <v>42</v>
      </c>
      <c r="O127" s="45"/>
      <c r="P127" s="130">
        <f>O127*H127</f>
        <v>0</v>
      </c>
      <c r="Q127" s="130">
        <v>1.004E-2</v>
      </c>
      <c r="R127" s="130">
        <f>Q127*H127</f>
        <v>0.80320000000000003</v>
      </c>
      <c r="S127" s="130">
        <v>0</v>
      </c>
      <c r="T127" s="131">
        <f>S127*H127</f>
        <v>0</v>
      </c>
      <c r="AR127" s="12" t="s">
        <v>189</v>
      </c>
      <c r="AT127" s="12" t="s">
        <v>168</v>
      </c>
      <c r="AU127" s="12" t="s">
        <v>71</v>
      </c>
      <c r="AY127" s="12" t="s">
        <v>140</v>
      </c>
      <c r="BE127" s="132">
        <f>IF(N127="základní",J127,0)</f>
        <v>0</v>
      </c>
      <c r="BF127" s="132">
        <f>IF(N127="snížená",J127,0)</f>
        <v>0</v>
      </c>
      <c r="BG127" s="132">
        <f>IF(N127="zákl. přenesená",J127,0)</f>
        <v>0</v>
      </c>
      <c r="BH127" s="132">
        <f>IF(N127="sníž. přenesená",J127,0)</f>
        <v>0</v>
      </c>
      <c r="BI127" s="132">
        <f>IF(N127="nulová",J127,0)</f>
        <v>0</v>
      </c>
      <c r="BJ127" s="12" t="s">
        <v>78</v>
      </c>
      <c r="BK127" s="132">
        <f>ROUND(I127*H127,2)</f>
        <v>0</v>
      </c>
      <c r="BL127" s="12" t="s">
        <v>139</v>
      </c>
      <c r="BM127" s="12" t="s">
        <v>690</v>
      </c>
    </row>
    <row r="128" spans="2:65" s="1" customFormat="1" ht="11.25">
      <c r="B128" s="26"/>
      <c r="D128" s="133" t="s">
        <v>142</v>
      </c>
      <c r="F128" s="134" t="s">
        <v>259</v>
      </c>
      <c r="I128" s="88"/>
      <c r="L128" s="26"/>
      <c r="M128" s="135"/>
      <c r="N128" s="45"/>
      <c r="O128" s="45"/>
      <c r="P128" s="45"/>
      <c r="Q128" s="45"/>
      <c r="R128" s="45"/>
      <c r="S128" s="45"/>
      <c r="T128" s="46"/>
      <c r="AT128" s="12" t="s">
        <v>142</v>
      </c>
      <c r="AU128" s="12" t="s">
        <v>71</v>
      </c>
    </row>
    <row r="129" spans="2:65" s="1" customFormat="1" ht="16.5" customHeight="1">
      <c r="B129" s="120"/>
      <c r="C129" s="121" t="s">
        <v>242</v>
      </c>
      <c r="D129" s="121" t="s">
        <v>134</v>
      </c>
      <c r="E129" s="122" t="s">
        <v>261</v>
      </c>
      <c r="F129" s="123" t="s">
        <v>262</v>
      </c>
      <c r="G129" s="124" t="s">
        <v>159</v>
      </c>
      <c r="H129" s="125">
        <v>0.55000000000000004</v>
      </c>
      <c r="I129" s="126"/>
      <c r="J129" s="127">
        <f>ROUND(I129*H129,2)</f>
        <v>0</v>
      </c>
      <c r="K129" s="123" t="s">
        <v>138</v>
      </c>
      <c r="L129" s="26"/>
      <c r="M129" s="128" t="s">
        <v>1</v>
      </c>
      <c r="N129" s="129" t="s">
        <v>42</v>
      </c>
      <c r="O129" s="45"/>
      <c r="P129" s="130">
        <f>O129*H129</f>
        <v>0</v>
      </c>
      <c r="Q129" s="130">
        <v>0</v>
      </c>
      <c r="R129" s="130">
        <f>Q129*H129</f>
        <v>0</v>
      </c>
      <c r="S129" s="130">
        <v>0</v>
      </c>
      <c r="T129" s="131">
        <f>S129*H129</f>
        <v>0</v>
      </c>
      <c r="AR129" s="12" t="s">
        <v>139</v>
      </c>
      <c r="AT129" s="12" t="s">
        <v>134</v>
      </c>
      <c r="AU129" s="12" t="s">
        <v>71</v>
      </c>
      <c r="AY129" s="12" t="s">
        <v>140</v>
      </c>
      <c r="BE129" s="132">
        <f>IF(N129="základní",J129,0)</f>
        <v>0</v>
      </c>
      <c r="BF129" s="132">
        <f>IF(N129="snížená",J129,0)</f>
        <v>0</v>
      </c>
      <c r="BG129" s="132">
        <f>IF(N129="zákl. přenesená",J129,0)</f>
        <v>0</v>
      </c>
      <c r="BH129" s="132">
        <f>IF(N129="sníž. přenesená",J129,0)</f>
        <v>0</v>
      </c>
      <c r="BI129" s="132">
        <f>IF(N129="nulová",J129,0)</f>
        <v>0</v>
      </c>
      <c r="BJ129" s="12" t="s">
        <v>78</v>
      </c>
      <c r="BK129" s="132">
        <f>ROUND(I129*H129,2)</f>
        <v>0</v>
      </c>
      <c r="BL129" s="12" t="s">
        <v>139</v>
      </c>
      <c r="BM129" s="12" t="s">
        <v>691</v>
      </c>
    </row>
    <row r="130" spans="2:65" s="1" customFormat="1" ht="39">
      <c r="B130" s="26"/>
      <c r="D130" s="133" t="s">
        <v>142</v>
      </c>
      <c r="F130" s="134" t="s">
        <v>264</v>
      </c>
      <c r="I130" s="88"/>
      <c r="L130" s="26"/>
      <c r="M130" s="135"/>
      <c r="N130" s="45"/>
      <c r="O130" s="45"/>
      <c r="P130" s="45"/>
      <c r="Q130" s="45"/>
      <c r="R130" s="45"/>
      <c r="S130" s="45"/>
      <c r="T130" s="46"/>
      <c r="AT130" s="12" t="s">
        <v>142</v>
      </c>
      <c r="AU130" s="12" t="s">
        <v>71</v>
      </c>
    </row>
    <row r="131" spans="2:65" s="1" customFormat="1" ht="16.5" customHeight="1">
      <c r="B131" s="120"/>
      <c r="C131" s="121" t="s">
        <v>247</v>
      </c>
      <c r="D131" s="121" t="s">
        <v>134</v>
      </c>
      <c r="E131" s="122" t="s">
        <v>266</v>
      </c>
      <c r="F131" s="123" t="s">
        <v>267</v>
      </c>
      <c r="G131" s="124" t="s">
        <v>152</v>
      </c>
      <c r="H131" s="125">
        <v>35</v>
      </c>
      <c r="I131" s="126"/>
      <c r="J131" s="127">
        <f>ROUND(I131*H131,2)</f>
        <v>0</v>
      </c>
      <c r="K131" s="123" t="s">
        <v>138</v>
      </c>
      <c r="L131" s="26"/>
      <c r="M131" s="128" t="s">
        <v>1</v>
      </c>
      <c r="N131" s="129" t="s">
        <v>42</v>
      </c>
      <c r="O131" s="45"/>
      <c r="P131" s="130">
        <f>O131*H131</f>
        <v>0</v>
      </c>
      <c r="Q131" s="130">
        <v>0</v>
      </c>
      <c r="R131" s="130">
        <f>Q131*H131</f>
        <v>0</v>
      </c>
      <c r="S131" s="130">
        <v>0</v>
      </c>
      <c r="T131" s="131">
        <f>S131*H131</f>
        <v>0</v>
      </c>
      <c r="AR131" s="12" t="s">
        <v>139</v>
      </c>
      <c r="AT131" s="12" t="s">
        <v>134</v>
      </c>
      <c r="AU131" s="12" t="s">
        <v>71</v>
      </c>
      <c r="AY131" s="12" t="s">
        <v>140</v>
      </c>
      <c r="BE131" s="132">
        <f>IF(N131="základní",J131,0)</f>
        <v>0</v>
      </c>
      <c r="BF131" s="132">
        <f>IF(N131="snížená",J131,0)</f>
        <v>0</v>
      </c>
      <c r="BG131" s="132">
        <f>IF(N131="zákl. přenesená",J131,0)</f>
        <v>0</v>
      </c>
      <c r="BH131" s="132">
        <f>IF(N131="sníž. přenesená",J131,0)</f>
        <v>0</v>
      </c>
      <c r="BI131" s="132">
        <f>IF(N131="nulová",J131,0)</f>
        <v>0</v>
      </c>
      <c r="BJ131" s="12" t="s">
        <v>78</v>
      </c>
      <c r="BK131" s="132">
        <f>ROUND(I131*H131,2)</f>
        <v>0</v>
      </c>
      <c r="BL131" s="12" t="s">
        <v>139</v>
      </c>
      <c r="BM131" s="12" t="s">
        <v>692</v>
      </c>
    </row>
    <row r="132" spans="2:65" s="1" customFormat="1" ht="29.25">
      <c r="B132" s="26"/>
      <c r="D132" s="133" t="s">
        <v>142</v>
      </c>
      <c r="F132" s="134" t="s">
        <v>269</v>
      </c>
      <c r="I132" s="88"/>
      <c r="L132" s="26"/>
      <c r="M132" s="135"/>
      <c r="N132" s="45"/>
      <c r="O132" s="45"/>
      <c r="P132" s="45"/>
      <c r="Q132" s="45"/>
      <c r="R132" s="45"/>
      <c r="S132" s="45"/>
      <c r="T132" s="46"/>
      <c r="AT132" s="12" t="s">
        <v>142</v>
      </c>
      <c r="AU132" s="12" t="s">
        <v>71</v>
      </c>
    </row>
    <row r="133" spans="2:65" s="9" customFormat="1" ht="11.25">
      <c r="B133" s="136"/>
      <c r="D133" s="133" t="s">
        <v>144</v>
      </c>
      <c r="E133" s="137" t="s">
        <v>1</v>
      </c>
      <c r="F133" s="138" t="s">
        <v>693</v>
      </c>
      <c r="H133" s="139">
        <v>35</v>
      </c>
      <c r="I133" s="140"/>
      <c r="L133" s="136"/>
      <c r="M133" s="141"/>
      <c r="N133" s="142"/>
      <c r="O133" s="142"/>
      <c r="P133" s="142"/>
      <c r="Q133" s="142"/>
      <c r="R133" s="142"/>
      <c r="S133" s="142"/>
      <c r="T133" s="143"/>
      <c r="AT133" s="137" t="s">
        <v>144</v>
      </c>
      <c r="AU133" s="137" t="s">
        <v>71</v>
      </c>
      <c r="AV133" s="9" t="s">
        <v>80</v>
      </c>
      <c r="AW133" s="9" t="s">
        <v>32</v>
      </c>
      <c r="AX133" s="9" t="s">
        <v>78</v>
      </c>
      <c r="AY133" s="137" t="s">
        <v>140</v>
      </c>
    </row>
    <row r="134" spans="2:65" s="1" customFormat="1" ht="16.5" customHeight="1">
      <c r="B134" s="120"/>
      <c r="C134" s="121" t="s">
        <v>252</v>
      </c>
      <c r="D134" s="121" t="s">
        <v>134</v>
      </c>
      <c r="E134" s="122" t="s">
        <v>272</v>
      </c>
      <c r="F134" s="123" t="s">
        <v>273</v>
      </c>
      <c r="G134" s="124" t="s">
        <v>178</v>
      </c>
      <c r="H134" s="125">
        <v>10</v>
      </c>
      <c r="I134" s="126"/>
      <c r="J134" s="127">
        <f>ROUND(I134*H134,2)</f>
        <v>0</v>
      </c>
      <c r="K134" s="123" t="s">
        <v>138</v>
      </c>
      <c r="L134" s="26"/>
      <c r="M134" s="128" t="s">
        <v>1</v>
      </c>
      <c r="N134" s="129" t="s">
        <v>42</v>
      </c>
      <c r="O134" s="45"/>
      <c r="P134" s="130">
        <f>O134*H134</f>
        <v>0</v>
      </c>
      <c r="Q134" s="130">
        <v>0</v>
      </c>
      <c r="R134" s="130">
        <f>Q134*H134</f>
        <v>0</v>
      </c>
      <c r="S134" s="130">
        <v>0</v>
      </c>
      <c r="T134" s="131">
        <f>S134*H134</f>
        <v>0</v>
      </c>
      <c r="AR134" s="12" t="s">
        <v>139</v>
      </c>
      <c r="AT134" s="12" t="s">
        <v>134</v>
      </c>
      <c r="AU134" s="12" t="s">
        <v>71</v>
      </c>
      <c r="AY134" s="12" t="s">
        <v>140</v>
      </c>
      <c r="BE134" s="132">
        <f>IF(N134="základní",J134,0)</f>
        <v>0</v>
      </c>
      <c r="BF134" s="132">
        <f>IF(N134="snížená",J134,0)</f>
        <v>0</v>
      </c>
      <c r="BG134" s="132">
        <f>IF(N134="zákl. přenesená",J134,0)</f>
        <v>0</v>
      </c>
      <c r="BH134" s="132">
        <f>IF(N134="sníž. přenesená",J134,0)</f>
        <v>0</v>
      </c>
      <c r="BI134" s="132">
        <f>IF(N134="nulová",J134,0)</f>
        <v>0</v>
      </c>
      <c r="BJ134" s="12" t="s">
        <v>78</v>
      </c>
      <c r="BK134" s="132">
        <f>ROUND(I134*H134,2)</f>
        <v>0</v>
      </c>
      <c r="BL134" s="12" t="s">
        <v>139</v>
      </c>
      <c r="BM134" s="12" t="s">
        <v>694</v>
      </c>
    </row>
    <row r="135" spans="2:65" s="1" customFormat="1" ht="19.5">
      <c r="B135" s="26"/>
      <c r="D135" s="133" t="s">
        <v>142</v>
      </c>
      <c r="F135" s="134" t="s">
        <v>275</v>
      </c>
      <c r="I135" s="88"/>
      <c r="L135" s="26"/>
      <c r="M135" s="135"/>
      <c r="N135" s="45"/>
      <c r="O135" s="45"/>
      <c r="P135" s="45"/>
      <c r="Q135" s="45"/>
      <c r="R135" s="45"/>
      <c r="S135" s="45"/>
      <c r="T135" s="46"/>
      <c r="AT135" s="12" t="s">
        <v>142</v>
      </c>
      <c r="AU135" s="12" t="s">
        <v>71</v>
      </c>
    </row>
    <row r="136" spans="2:65" s="1" customFormat="1" ht="16.5" customHeight="1">
      <c r="B136" s="120"/>
      <c r="C136" s="152" t="s">
        <v>257</v>
      </c>
      <c r="D136" s="152" t="s">
        <v>168</v>
      </c>
      <c r="E136" s="153" t="s">
        <v>277</v>
      </c>
      <c r="F136" s="154" t="s">
        <v>278</v>
      </c>
      <c r="G136" s="155" t="s">
        <v>178</v>
      </c>
      <c r="H136" s="156">
        <v>10</v>
      </c>
      <c r="I136" s="157"/>
      <c r="J136" s="158">
        <f>ROUND(I136*H136,2)</f>
        <v>0</v>
      </c>
      <c r="K136" s="154" t="s">
        <v>138</v>
      </c>
      <c r="L136" s="159"/>
      <c r="M136" s="160" t="s">
        <v>1</v>
      </c>
      <c r="N136" s="161" t="s">
        <v>42</v>
      </c>
      <c r="O136" s="45"/>
      <c r="P136" s="130">
        <f>O136*H136</f>
        <v>0</v>
      </c>
      <c r="Q136" s="130">
        <v>0.17</v>
      </c>
      <c r="R136" s="130">
        <f>Q136*H136</f>
        <v>1.7000000000000002</v>
      </c>
      <c r="S136" s="130">
        <v>0</v>
      </c>
      <c r="T136" s="131">
        <f>S136*H136</f>
        <v>0</v>
      </c>
      <c r="AR136" s="12" t="s">
        <v>189</v>
      </c>
      <c r="AT136" s="12" t="s">
        <v>168</v>
      </c>
      <c r="AU136" s="12" t="s">
        <v>71</v>
      </c>
      <c r="AY136" s="12" t="s">
        <v>140</v>
      </c>
      <c r="BE136" s="132">
        <f>IF(N136="základní",J136,0)</f>
        <v>0</v>
      </c>
      <c r="BF136" s="132">
        <f>IF(N136="snížená",J136,0)</f>
        <v>0</v>
      </c>
      <c r="BG136" s="132">
        <f>IF(N136="zákl. přenesená",J136,0)</f>
        <v>0</v>
      </c>
      <c r="BH136" s="132">
        <f>IF(N136="sníž. přenesená",J136,0)</f>
        <v>0</v>
      </c>
      <c r="BI136" s="132">
        <f>IF(N136="nulová",J136,0)</f>
        <v>0</v>
      </c>
      <c r="BJ136" s="12" t="s">
        <v>78</v>
      </c>
      <c r="BK136" s="132">
        <f>ROUND(I136*H136,2)</f>
        <v>0</v>
      </c>
      <c r="BL136" s="12" t="s">
        <v>139</v>
      </c>
      <c r="BM136" s="12" t="s">
        <v>695</v>
      </c>
    </row>
    <row r="137" spans="2:65" s="1" customFormat="1" ht="11.25">
      <c r="B137" s="26"/>
      <c r="D137" s="133" t="s">
        <v>142</v>
      </c>
      <c r="F137" s="134" t="s">
        <v>278</v>
      </c>
      <c r="I137" s="88"/>
      <c r="L137" s="26"/>
      <c r="M137" s="135"/>
      <c r="N137" s="45"/>
      <c r="O137" s="45"/>
      <c r="P137" s="45"/>
      <c r="Q137" s="45"/>
      <c r="R137" s="45"/>
      <c r="S137" s="45"/>
      <c r="T137" s="46"/>
      <c r="AT137" s="12" t="s">
        <v>142</v>
      </c>
      <c r="AU137" s="12" t="s">
        <v>71</v>
      </c>
    </row>
    <row r="138" spans="2:65" s="1" customFormat="1" ht="16.5" customHeight="1">
      <c r="B138" s="120"/>
      <c r="C138" s="121" t="s">
        <v>7</v>
      </c>
      <c r="D138" s="121" t="s">
        <v>134</v>
      </c>
      <c r="E138" s="122" t="s">
        <v>281</v>
      </c>
      <c r="F138" s="123" t="s">
        <v>282</v>
      </c>
      <c r="G138" s="124" t="s">
        <v>178</v>
      </c>
      <c r="H138" s="125">
        <v>4</v>
      </c>
      <c r="I138" s="126"/>
      <c r="J138" s="127">
        <f>ROUND(I138*H138,2)</f>
        <v>0</v>
      </c>
      <c r="K138" s="123" t="s">
        <v>283</v>
      </c>
      <c r="L138" s="26"/>
      <c r="M138" s="128" t="s">
        <v>1</v>
      </c>
      <c r="N138" s="129" t="s">
        <v>42</v>
      </c>
      <c r="O138" s="45"/>
      <c r="P138" s="130">
        <f>O138*H138</f>
        <v>0</v>
      </c>
      <c r="Q138" s="130">
        <v>0</v>
      </c>
      <c r="R138" s="130">
        <f>Q138*H138</f>
        <v>0</v>
      </c>
      <c r="S138" s="130">
        <v>0</v>
      </c>
      <c r="T138" s="131">
        <f>S138*H138</f>
        <v>0</v>
      </c>
      <c r="AR138" s="12" t="s">
        <v>139</v>
      </c>
      <c r="AT138" s="12" t="s">
        <v>134</v>
      </c>
      <c r="AU138" s="12" t="s">
        <v>71</v>
      </c>
      <c r="AY138" s="12" t="s">
        <v>140</v>
      </c>
      <c r="BE138" s="132">
        <f>IF(N138="základní",J138,0)</f>
        <v>0</v>
      </c>
      <c r="BF138" s="132">
        <f>IF(N138="snížená",J138,0)</f>
        <v>0</v>
      </c>
      <c r="BG138" s="132">
        <f>IF(N138="zákl. přenesená",J138,0)</f>
        <v>0</v>
      </c>
      <c r="BH138" s="132">
        <f>IF(N138="sníž. přenesená",J138,0)</f>
        <v>0</v>
      </c>
      <c r="BI138" s="132">
        <f>IF(N138="nulová",J138,0)</f>
        <v>0</v>
      </c>
      <c r="BJ138" s="12" t="s">
        <v>78</v>
      </c>
      <c r="BK138" s="132">
        <f>ROUND(I138*H138,2)</f>
        <v>0</v>
      </c>
      <c r="BL138" s="12" t="s">
        <v>139</v>
      </c>
      <c r="BM138" s="12" t="s">
        <v>696</v>
      </c>
    </row>
    <row r="139" spans="2:65" s="1" customFormat="1" ht="19.5">
      <c r="B139" s="26"/>
      <c r="D139" s="133" t="s">
        <v>142</v>
      </c>
      <c r="F139" s="134" t="s">
        <v>285</v>
      </c>
      <c r="I139" s="88"/>
      <c r="L139" s="26"/>
      <c r="M139" s="135"/>
      <c r="N139" s="45"/>
      <c r="O139" s="45"/>
      <c r="P139" s="45"/>
      <c r="Q139" s="45"/>
      <c r="R139" s="45"/>
      <c r="S139" s="45"/>
      <c r="T139" s="46"/>
      <c r="AT139" s="12" t="s">
        <v>142</v>
      </c>
      <c r="AU139" s="12" t="s">
        <v>71</v>
      </c>
    </row>
    <row r="140" spans="2:65" s="1" customFormat="1" ht="16.5" customHeight="1">
      <c r="B140" s="120"/>
      <c r="C140" s="121" t="s">
        <v>265</v>
      </c>
      <c r="D140" s="121" t="s">
        <v>134</v>
      </c>
      <c r="E140" s="122" t="s">
        <v>697</v>
      </c>
      <c r="F140" s="123" t="s">
        <v>698</v>
      </c>
      <c r="G140" s="124" t="s">
        <v>192</v>
      </c>
      <c r="H140" s="125">
        <v>16</v>
      </c>
      <c r="I140" s="126"/>
      <c r="J140" s="127">
        <f>ROUND(I140*H140,2)</f>
        <v>0</v>
      </c>
      <c r="K140" s="123" t="s">
        <v>138</v>
      </c>
      <c r="L140" s="26"/>
      <c r="M140" s="128" t="s">
        <v>1</v>
      </c>
      <c r="N140" s="129" t="s">
        <v>42</v>
      </c>
      <c r="O140" s="45"/>
      <c r="P140" s="130">
        <f>O140*H140</f>
        <v>0</v>
      </c>
      <c r="Q140" s="130">
        <v>0</v>
      </c>
      <c r="R140" s="130">
        <f>Q140*H140</f>
        <v>0</v>
      </c>
      <c r="S140" s="130">
        <v>0</v>
      </c>
      <c r="T140" s="131">
        <f>S140*H140</f>
        <v>0</v>
      </c>
      <c r="AR140" s="12" t="s">
        <v>139</v>
      </c>
      <c r="AT140" s="12" t="s">
        <v>134</v>
      </c>
      <c r="AU140" s="12" t="s">
        <v>71</v>
      </c>
      <c r="AY140" s="12" t="s">
        <v>140</v>
      </c>
      <c r="BE140" s="132">
        <f>IF(N140="základní",J140,0)</f>
        <v>0</v>
      </c>
      <c r="BF140" s="132">
        <f>IF(N140="snížená",J140,0)</f>
        <v>0</v>
      </c>
      <c r="BG140" s="132">
        <f>IF(N140="zákl. přenesená",J140,0)</f>
        <v>0</v>
      </c>
      <c r="BH140" s="132">
        <f>IF(N140="sníž. přenesená",J140,0)</f>
        <v>0</v>
      </c>
      <c r="BI140" s="132">
        <f>IF(N140="nulová",J140,0)</f>
        <v>0</v>
      </c>
      <c r="BJ140" s="12" t="s">
        <v>78</v>
      </c>
      <c r="BK140" s="132">
        <f>ROUND(I140*H140,2)</f>
        <v>0</v>
      </c>
      <c r="BL140" s="12" t="s">
        <v>139</v>
      </c>
      <c r="BM140" s="12" t="s">
        <v>699</v>
      </c>
    </row>
    <row r="141" spans="2:65" s="1" customFormat="1" ht="19.5">
      <c r="B141" s="26"/>
      <c r="D141" s="133" t="s">
        <v>142</v>
      </c>
      <c r="F141" s="134" t="s">
        <v>700</v>
      </c>
      <c r="I141" s="88"/>
      <c r="L141" s="26"/>
      <c r="M141" s="135"/>
      <c r="N141" s="45"/>
      <c r="O141" s="45"/>
      <c r="P141" s="45"/>
      <c r="Q141" s="45"/>
      <c r="R141" s="45"/>
      <c r="S141" s="45"/>
      <c r="T141" s="46"/>
      <c r="AT141" s="12" t="s">
        <v>142</v>
      </c>
      <c r="AU141" s="12" t="s">
        <v>71</v>
      </c>
    </row>
    <row r="142" spans="2:65" s="1" customFormat="1" ht="16.5" customHeight="1">
      <c r="B142" s="120"/>
      <c r="C142" s="121" t="s">
        <v>271</v>
      </c>
      <c r="D142" s="121" t="s">
        <v>134</v>
      </c>
      <c r="E142" s="122" t="s">
        <v>317</v>
      </c>
      <c r="F142" s="123" t="s">
        <v>318</v>
      </c>
      <c r="G142" s="124" t="s">
        <v>178</v>
      </c>
      <c r="H142" s="125">
        <v>4</v>
      </c>
      <c r="I142" s="126"/>
      <c r="J142" s="127">
        <f>ROUND(I142*H142,2)</f>
        <v>0</v>
      </c>
      <c r="K142" s="123" t="s">
        <v>138</v>
      </c>
      <c r="L142" s="26"/>
      <c r="M142" s="128" t="s">
        <v>1</v>
      </c>
      <c r="N142" s="129" t="s">
        <v>42</v>
      </c>
      <c r="O142" s="45"/>
      <c r="P142" s="130">
        <f>O142*H142</f>
        <v>0</v>
      </c>
      <c r="Q142" s="130">
        <v>0</v>
      </c>
      <c r="R142" s="130">
        <f>Q142*H142</f>
        <v>0</v>
      </c>
      <c r="S142" s="130">
        <v>0</v>
      </c>
      <c r="T142" s="131">
        <f>S142*H142</f>
        <v>0</v>
      </c>
      <c r="AR142" s="12" t="s">
        <v>139</v>
      </c>
      <c r="AT142" s="12" t="s">
        <v>134</v>
      </c>
      <c r="AU142" s="12" t="s">
        <v>71</v>
      </c>
      <c r="AY142" s="12" t="s">
        <v>140</v>
      </c>
      <c r="BE142" s="132">
        <f>IF(N142="základní",J142,0)</f>
        <v>0</v>
      </c>
      <c r="BF142" s="132">
        <f>IF(N142="snížená",J142,0)</f>
        <v>0</v>
      </c>
      <c r="BG142" s="132">
        <f>IF(N142="zákl. přenesená",J142,0)</f>
        <v>0</v>
      </c>
      <c r="BH142" s="132">
        <f>IF(N142="sníž. přenesená",J142,0)</f>
        <v>0</v>
      </c>
      <c r="BI142" s="132">
        <f>IF(N142="nulová",J142,0)</f>
        <v>0</v>
      </c>
      <c r="BJ142" s="12" t="s">
        <v>78</v>
      </c>
      <c r="BK142" s="132">
        <f>ROUND(I142*H142,2)</f>
        <v>0</v>
      </c>
      <c r="BL142" s="12" t="s">
        <v>139</v>
      </c>
      <c r="BM142" s="12" t="s">
        <v>701</v>
      </c>
    </row>
    <row r="143" spans="2:65" s="1" customFormat="1" ht="19.5">
      <c r="B143" s="26"/>
      <c r="D143" s="133" t="s">
        <v>142</v>
      </c>
      <c r="F143" s="134" t="s">
        <v>320</v>
      </c>
      <c r="I143" s="88"/>
      <c r="L143" s="26"/>
      <c r="M143" s="135"/>
      <c r="N143" s="45"/>
      <c r="O143" s="45"/>
      <c r="P143" s="45"/>
      <c r="Q143" s="45"/>
      <c r="R143" s="45"/>
      <c r="S143" s="45"/>
      <c r="T143" s="46"/>
      <c r="AT143" s="12" t="s">
        <v>142</v>
      </c>
      <c r="AU143" s="12" t="s">
        <v>71</v>
      </c>
    </row>
    <row r="144" spans="2:65" s="1" customFormat="1" ht="16.5" customHeight="1">
      <c r="B144" s="120"/>
      <c r="C144" s="121" t="s">
        <v>276</v>
      </c>
      <c r="D144" s="121" t="s">
        <v>134</v>
      </c>
      <c r="E144" s="122" t="s">
        <v>702</v>
      </c>
      <c r="F144" s="123" t="s">
        <v>703</v>
      </c>
      <c r="G144" s="124" t="s">
        <v>192</v>
      </c>
      <c r="H144" s="125">
        <v>16</v>
      </c>
      <c r="I144" s="126"/>
      <c r="J144" s="127">
        <f>ROUND(I144*H144,2)</f>
        <v>0</v>
      </c>
      <c r="K144" s="123" t="s">
        <v>138</v>
      </c>
      <c r="L144" s="26"/>
      <c r="M144" s="128" t="s">
        <v>1</v>
      </c>
      <c r="N144" s="129" t="s">
        <v>42</v>
      </c>
      <c r="O144" s="45"/>
      <c r="P144" s="130">
        <f>O144*H144</f>
        <v>0</v>
      </c>
      <c r="Q144" s="130">
        <v>0</v>
      </c>
      <c r="R144" s="130">
        <f>Q144*H144</f>
        <v>0</v>
      </c>
      <c r="S144" s="130">
        <v>0</v>
      </c>
      <c r="T144" s="131">
        <f>S144*H144</f>
        <v>0</v>
      </c>
      <c r="AR144" s="12" t="s">
        <v>139</v>
      </c>
      <c r="AT144" s="12" t="s">
        <v>134</v>
      </c>
      <c r="AU144" s="12" t="s">
        <v>71</v>
      </c>
      <c r="AY144" s="12" t="s">
        <v>140</v>
      </c>
      <c r="BE144" s="132">
        <f>IF(N144="základní",J144,0)</f>
        <v>0</v>
      </c>
      <c r="BF144" s="132">
        <f>IF(N144="snížená",J144,0)</f>
        <v>0</v>
      </c>
      <c r="BG144" s="132">
        <f>IF(N144="zákl. přenesená",J144,0)</f>
        <v>0</v>
      </c>
      <c r="BH144" s="132">
        <f>IF(N144="sníž. přenesená",J144,0)</f>
        <v>0</v>
      </c>
      <c r="BI144" s="132">
        <f>IF(N144="nulová",J144,0)</f>
        <v>0</v>
      </c>
      <c r="BJ144" s="12" t="s">
        <v>78</v>
      </c>
      <c r="BK144" s="132">
        <f>ROUND(I144*H144,2)</f>
        <v>0</v>
      </c>
      <c r="BL144" s="12" t="s">
        <v>139</v>
      </c>
      <c r="BM144" s="12" t="s">
        <v>704</v>
      </c>
    </row>
    <row r="145" spans="2:65" s="1" customFormat="1" ht="11.25">
      <c r="B145" s="26"/>
      <c r="D145" s="133" t="s">
        <v>142</v>
      </c>
      <c r="F145" s="134" t="s">
        <v>705</v>
      </c>
      <c r="I145" s="88"/>
      <c r="L145" s="26"/>
      <c r="M145" s="135"/>
      <c r="N145" s="45"/>
      <c r="O145" s="45"/>
      <c r="P145" s="45"/>
      <c r="Q145" s="45"/>
      <c r="R145" s="45"/>
      <c r="S145" s="45"/>
      <c r="T145" s="46"/>
      <c r="AT145" s="12" t="s">
        <v>142</v>
      </c>
      <c r="AU145" s="12" t="s">
        <v>71</v>
      </c>
    </row>
    <row r="146" spans="2:65" s="1" customFormat="1" ht="16.5" customHeight="1">
      <c r="B146" s="120"/>
      <c r="C146" s="121" t="s">
        <v>280</v>
      </c>
      <c r="D146" s="121" t="s">
        <v>134</v>
      </c>
      <c r="E146" s="122" t="s">
        <v>706</v>
      </c>
      <c r="F146" s="123" t="s">
        <v>707</v>
      </c>
      <c r="G146" s="124" t="s">
        <v>137</v>
      </c>
      <c r="H146" s="125">
        <v>40</v>
      </c>
      <c r="I146" s="126"/>
      <c r="J146" s="127">
        <f>ROUND(I146*H146,2)</f>
        <v>0</v>
      </c>
      <c r="K146" s="123" t="s">
        <v>138</v>
      </c>
      <c r="L146" s="26"/>
      <c r="M146" s="128" t="s">
        <v>1</v>
      </c>
      <c r="N146" s="129" t="s">
        <v>42</v>
      </c>
      <c r="O146" s="45"/>
      <c r="P146" s="130">
        <f>O146*H146</f>
        <v>0</v>
      </c>
      <c r="Q146" s="130">
        <v>0</v>
      </c>
      <c r="R146" s="130">
        <f>Q146*H146</f>
        <v>0</v>
      </c>
      <c r="S146" s="130">
        <v>0</v>
      </c>
      <c r="T146" s="131">
        <f>S146*H146</f>
        <v>0</v>
      </c>
      <c r="AR146" s="12" t="s">
        <v>139</v>
      </c>
      <c r="AT146" s="12" t="s">
        <v>134</v>
      </c>
      <c r="AU146" s="12" t="s">
        <v>71</v>
      </c>
      <c r="AY146" s="12" t="s">
        <v>140</v>
      </c>
      <c r="BE146" s="132">
        <f>IF(N146="základní",J146,0)</f>
        <v>0</v>
      </c>
      <c r="BF146" s="132">
        <f>IF(N146="snížená",J146,0)</f>
        <v>0</v>
      </c>
      <c r="BG146" s="132">
        <f>IF(N146="zákl. přenesená",J146,0)</f>
        <v>0</v>
      </c>
      <c r="BH146" s="132">
        <f>IF(N146="sníž. přenesená",J146,0)</f>
        <v>0</v>
      </c>
      <c r="BI146" s="132">
        <f>IF(N146="nulová",J146,0)</f>
        <v>0</v>
      </c>
      <c r="BJ146" s="12" t="s">
        <v>78</v>
      </c>
      <c r="BK146" s="132">
        <f>ROUND(I146*H146,2)</f>
        <v>0</v>
      </c>
      <c r="BL146" s="12" t="s">
        <v>139</v>
      </c>
      <c r="BM146" s="12" t="s">
        <v>708</v>
      </c>
    </row>
    <row r="147" spans="2:65" s="1" customFormat="1" ht="19.5">
      <c r="B147" s="26"/>
      <c r="D147" s="133" t="s">
        <v>142</v>
      </c>
      <c r="F147" s="134" t="s">
        <v>709</v>
      </c>
      <c r="I147" s="88"/>
      <c r="L147" s="26"/>
      <c r="M147" s="135"/>
      <c r="N147" s="45"/>
      <c r="O147" s="45"/>
      <c r="P147" s="45"/>
      <c r="Q147" s="45"/>
      <c r="R147" s="45"/>
      <c r="S147" s="45"/>
      <c r="T147" s="46"/>
      <c r="AT147" s="12" t="s">
        <v>142</v>
      </c>
      <c r="AU147" s="12" t="s">
        <v>71</v>
      </c>
    </row>
    <row r="148" spans="2:65" s="1" customFormat="1" ht="16.5" customHeight="1">
      <c r="B148" s="120"/>
      <c r="C148" s="121" t="s">
        <v>286</v>
      </c>
      <c r="D148" s="121" t="s">
        <v>134</v>
      </c>
      <c r="E148" s="122" t="s">
        <v>292</v>
      </c>
      <c r="F148" s="123" t="s">
        <v>293</v>
      </c>
      <c r="G148" s="124" t="s">
        <v>137</v>
      </c>
      <c r="H148" s="125">
        <v>52.2</v>
      </c>
      <c r="I148" s="126"/>
      <c r="J148" s="127">
        <f>ROUND(I148*H148,2)</f>
        <v>0</v>
      </c>
      <c r="K148" s="123" t="s">
        <v>283</v>
      </c>
      <c r="L148" s="26"/>
      <c r="M148" s="128" t="s">
        <v>1</v>
      </c>
      <c r="N148" s="129" t="s">
        <v>42</v>
      </c>
      <c r="O148" s="45"/>
      <c r="P148" s="130">
        <f>O148*H148</f>
        <v>0</v>
      </c>
      <c r="Q148" s="130">
        <v>0</v>
      </c>
      <c r="R148" s="130">
        <f>Q148*H148</f>
        <v>0</v>
      </c>
      <c r="S148" s="130">
        <v>0</v>
      </c>
      <c r="T148" s="131">
        <f>S148*H148</f>
        <v>0</v>
      </c>
      <c r="AR148" s="12" t="s">
        <v>139</v>
      </c>
      <c r="AT148" s="12" t="s">
        <v>134</v>
      </c>
      <c r="AU148" s="12" t="s">
        <v>71</v>
      </c>
      <c r="AY148" s="12" t="s">
        <v>140</v>
      </c>
      <c r="BE148" s="132">
        <f>IF(N148="základní",J148,0)</f>
        <v>0</v>
      </c>
      <c r="BF148" s="132">
        <f>IF(N148="snížená",J148,0)</f>
        <v>0</v>
      </c>
      <c r="BG148" s="132">
        <f>IF(N148="zákl. přenesená",J148,0)</f>
        <v>0</v>
      </c>
      <c r="BH148" s="132">
        <f>IF(N148="sníž. přenesená",J148,0)</f>
        <v>0</v>
      </c>
      <c r="BI148" s="132">
        <f>IF(N148="nulová",J148,0)</f>
        <v>0</v>
      </c>
      <c r="BJ148" s="12" t="s">
        <v>78</v>
      </c>
      <c r="BK148" s="132">
        <f>ROUND(I148*H148,2)</f>
        <v>0</v>
      </c>
      <c r="BL148" s="12" t="s">
        <v>139</v>
      </c>
      <c r="BM148" s="12" t="s">
        <v>710</v>
      </c>
    </row>
    <row r="149" spans="2:65" s="1" customFormat="1" ht="19.5">
      <c r="B149" s="26"/>
      <c r="D149" s="133" t="s">
        <v>142</v>
      </c>
      <c r="F149" s="134" t="s">
        <v>295</v>
      </c>
      <c r="I149" s="88"/>
      <c r="L149" s="26"/>
      <c r="M149" s="135"/>
      <c r="N149" s="45"/>
      <c r="O149" s="45"/>
      <c r="P149" s="45"/>
      <c r="Q149" s="45"/>
      <c r="R149" s="45"/>
      <c r="S149" s="45"/>
      <c r="T149" s="46"/>
      <c r="AT149" s="12" t="s">
        <v>142</v>
      </c>
      <c r="AU149" s="12" t="s">
        <v>71</v>
      </c>
    </row>
    <row r="150" spans="2:65" s="9" customFormat="1" ht="11.25">
      <c r="B150" s="136"/>
      <c r="D150" s="133" t="s">
        <v>144</v>
      </c>
      <c r="E150" s="137" t="s">
        <v>1</v>
      </c>
      <c r="F150" s="138" t="s">
        <v>711</v>
      </c>
      <c r="H150" s="139">
        <v>52.2</v>
      </c>
      <c r="I150" s="140"/>
      <c r="L150" s="136"/>
      <c r="M150" s="141"/>
      <c r="N150" s="142"/>
      <c r="O150" s="142"/>
      <c r="P150" s="142"/>
      <c r="Q150" s="142"/>
      <c r="R150" s="142"/>
      <c r="S150" s="142"/>
      <c r="T150" s="143"/>
      <c r="AT150" s="137" t="s">
        <v>144</v>
      </c>
      <c r="AU150" s="137" t="s">
        <v>71</v>
      </c>
      <c r="AV150" s="9" t="s">
        <v>80</v>
      </c>
      <c r="AW150" s="9" t="s">
        <v>32</v>
      </c>
      <c r="AX150" s="9" t="s">
        <v>78</v>
      </c>
      <c r="AY150" s="137" t="s">
        <v>140</v>
      </c>
    </row>
    <row r="151" spans="2:65" s="1" customFormat="1" ht="16.5" customHeight="1">
      <c r="B151" s="120"/>
      <c r="C151" s="121" t="s">
        <v>291</v>
      </c>
      <c r="D151" s="121" t="s">
        <v>134</v>
      </c>
      <c r="E151" s="122" t="s">
        <v>297</v>
      </c>
      <c r="F151" s="123" t="s">
        <v>298</v>
      </c>
      <c r="G151" s="124" t="s">
        <v>192</v>
      </c>
      <c r="H151" s="125">
        <v>47</v>
      </c>
      <c r="I151" s="126"/>
      <c r="J151" s="127">
        <f>ROUND(I151*H151,2)</f>
        <v>0</v>
      </c>
      <c r="K151" s="123" t="s">
        <v>138</v>
      </c>
      <c r="L151" s="26"/>
      <c r="M151" s="128" t="s">
        <v>1</v>
      </c>
      <c r="N151" s="129" t="s">
        <v>42</v>
      </c>
      <c r="O151" s="45"/>
      <c r="P151" s="130">
        <f>O151*H151</f>
        <v>0</v>
      </c>
      <c r="Q151" s="130">
        <v>0</v>
      </c>
      <c r="R151" s="130">
        <f>Q151*H151</f>
        <v>0</v>
      </c>
      <c r="S151" s="130">
        <v>0</v>
      </c>
      <c r="T151" s="131">
        <f>S151*H151</f>
        <v>0</v>
      </c>
      <c r="AR151" s="12" t="s">
        <v>139</v>
      </c>
      <c r="AT151" s="12" t="s">
        <v>134</v>
      </c>
      <c r="AU151" s="12" t="s">
        <v>71</v>
      </c>
      <c r="AY151" s="12" t="s">
        <v>140</v>
      </c>
      <c r="BE151" s="132">
        <f>IF(N151="základní",J151,0)</f>
        <v>0</v>
      </c>
      <c r="BF151" s="132">
        <f>IF(N151="snížená",J151,0)</f>
        <v>0</v>
      </c>
      <c r="BG151" s="132">
        <f>IF(N151="zákl. přenesená",J151,0)</f>
        <v>0</v>
      </c>
      <c r="BH151" s="132">
        <f>IF(N151="sníž. přenesená",J151,0)</f>
        <v>0</v>
      </c>
      <c r="BI151" s="132">
        <f>IF(N151="nulová",J151,0)</f>
        <v>0</v>
      </c>
      <c r="BJ151" s="12" t="s">
        <v>78</v>
      </c>
      <c r="BK151" s="132">
        <f>ROUND(I151*H151,2)</f>
        <v>0</v>
      </c>
      <c r="BL151" s="12" t="s">
        <v>139</v>
      </c>
      <c r="BM151" s="12" t="s">
        <v>712</v>
      </c>
    </row>
    <row r="152" spans="2:65" s="1" customFormat="1" ht="29.25">
      <c r="B152" s="26"/>
      <c r="D152" s="133" t="s">
        <v>142</v>
      </c>
      <c r="F152" s="134" t="s">
        <v>300</v>
      </c>
      <c r="I152" s="88"/>
      <c r="L152" s="26"/>
      <c r="M152" s="135"/>
      <c r="N152" s="45"/>
      <c r="O152" s="45"/>
      <c r="P152" s="45"/>
      <c r="Q152" s="45"/>
      <c r="R152" s="45"/>
      <c r="S152" s="45"/>
      <c r="T152" s="46"/>
      <c r="AT152" s="12" t="s">
        <v>142</v>
      </c>
      <c r="AU152" s="12" t="s">
        <v>71</v>
      </c>
    </row>
    <row r="153" spans="2:65" s="1" customFormat="1" ht="16.5" customHeight="1">
      <c r="B153" s="120"/>
      <c r="C153" s="152" t="s">
        <v>296</v>
      </c>
      <c r="D153" s="152" t="s">
        <v>168</v>
      </c>
      <c r="E153" s="153" t="s">
        <v>302</v>
      </c>
      <c r="F153" s="154" t="s">
        <v>303</v>
      </c>
      <c r="G153" s="155" t="s">
        <v>171</v>
      </c>
      <c r="H153" s="156">
        <v>22.968</v>
      </c>
      <c r="I153" s="157"/>
      <c r="J153" s="158">
        <f>ROUND(I153*H153,2)</f>
        <v>0</v>
      </c>
      <c r="K153" s="154" t="s">
        <v>283</v>
      </c>
      <c r="L153" s="159"/>
      <c r="M153" s="160" t="s">
        <v>1</v>
      </c>
      <c r="N153" s="161" t="s">
        <v>42</v>
      </c>
      <c r="O153" s="45"/>
      <c r="P153" s="130">
        <f>O153*H153</f>
        <v>0</v>
      </c>
      <c r="Q153" s="130">
        <v>1000</v>
      </c>
      <c r="R153" s="130">
        <f>Q153*H153</f>
        <v>22968</v>
      </c>
      <c r="S153" s="130">
        <v>0</v>
      </c>
      <c r="T153" s="131">
        <f>S153*H153</f>
        <v>0</v>
      </c>
      <c r="AR153" s="12" t="s">
        <v>189</v>
      </c>
      <c r="AT153" s="12" t="s">
        <v>168</v>
      </c>
      <c r="AU153" s="12" t="s">
        <v>71</v>
      </c>
      <c r="AY153" s="12" t="s">
        <v>140</v>
      </c>
      <c r="BE153" s="132">
        <f>IF(N153="základní",J153,0)</f>
        <v>0</v>
      </c>
      <c r="BF153" s="132">
        <f>IF(N153="snížená",J153,0)</f>
        <v>0</v>
      </c>
      <c r="BG153" s="132">
        <f>IF(N153="zákl. přenesená",J153,0)</f>
        <v>0</v>
      </c>
      <c r="BH153" s="132">
        <f>IF(N153="sníž. přenesená",J153,0)</f>
        <v>0</v>
      </c>
      <c r="BI153" s="132">
        <f>IF(N153="nulová",J153,0)</f>
        <v>0</v>
      </c>
      <c r="BJ153" s="12" t="s">
        <v>78</v>
      </c>
      <c r="BK153" s="132">
        <f>ROUND(I153*H153,2)</f>
        <v>0</v>
      </c>
      <c r="BL153" s="12" t="s">
        <v>139</v>
      </c>
      <c r="BM153" s="12" t="s">
        <v>713</v>
      </c>
    </row>
    <row r="154" spans="2:65" s="1" customFormat="1" ht="11.25">
      <c r="B154" s="26"/>
      <c r="D154" s="133" t="s">
        <v>142</v>
      </c>
      <c r="F154" s="134" t="s">
        <v>303</v>
      </c>
      <c r="I154" s="88"/>
      <c r="L154" s="26"/>
      <c r="M154" s="135"/>
      <c r="N154" s="45"/>
      <c r="O154" s="45"/>
      <c r="P154" s="45"/>
      <c r="Q154" s="45"/>
      <c r="R154" s="45"/>
      <c r="S154" s="45"/>
      <c r="T154" s="46"/>
      <c r="AT154" s="12" t="s">
        <v>142</v>
      </c>
      <c r="AU154" s="12" t="s">
        <v>71</v>
      </c>
    </row>
    <row r="155" spans="2:65" s="9" customFormat="1" ht="11.25">
      <c r="B155" s="136"/>
      <c r="D155" s="133" t="s">
        <v>144</v>
      </c>
      <c r="E155" s="137" t="s">
        <v>1</v>
      </c>
      <c r="F155" s="138" t="s">
        <v>714</v>
      </c>
      <c r="H155" s="139">
        <v>22.968</v>
      </c>
      <c r="I155" s="140"/>
      <c r="L155" s="136"/>
      <c r="M155" s="141"/>
      <c r="N155" s="142"/>
      <c r="O155" s="142"/>
      <c r="P155" s="142"/>
      <c r="Q155" s="142"/>
      <c r="R155" s="142"/>
      <c r="S155" s="142"/>
      <c r="T155" s="143"/>
      <c r="AT155" s="137" t="s">
        <v>144</v>
      </c>
      <c r="AU155" s="137" t="s">
        <v>71</v>
      </c>
      <c r="AV155" s="9" t="s">
        <v>80</v>
      </c>
      <c r="AW155" s="9" t="s">
        <v>32</v>
      </c>
      <c r="AX155" s="9" t="s">
        <v>78</v>
      </c>
      <c r="AY155" s="137" t="s">
        <v>140</v>
      </c>
    </row>
    <row r="156" spans="2:65" s="1" customFormat="1" ht="16.5" customHeight="1">
      <c r="B156" s="120"/>
      <c r="C156" s="152" t="s">
        <v>301</v>
      </c>
      <c r="D156" s="152" t="s">
        <v>168</v>
      </c>
      <c r="E156" s="153" t="s">
        <v>307</v>
      </c>
      <c r="F156" s="154" t="s">
        <v>308</v>
      </c>
      <c r="G156" s="155" t="s">
        <v>309</v>
      </c>
      <c r="H156" s="156">
        <v>10</v>
      </c>
      <c r="I156" s="157"/>
      <c r="J156" s="158">
        <f>ROUND(I156*H156,2)</f>
        <v>0</v>
      </c>
      <c r="K156" s="154" t="s">
        <v>138</v>
      </c>
      <c r="L156" s="159"/>
      <c r="M156" s="160" t="s">
        <v>1</v>
      </c>
      <c r="N156" s="161" t="s">
        <v>42</v>
      </c>
      <c r="O156" s="45"/>
      <c r="P156" s="130">
        <f>O156*H156</f>
        <v>0</v>
      </c>
      <c r="Q156" s="130">
        <v>0</v>
      </c>
      <c r="R156" s="130">
        <f>Q156*H156</f>
        <v>0</v>
      </c>
      <c r="S156" s="130">
        <v>0</v>
      </c>
      <c r="T156" s="131">
        <f>S156*H156</f>
        <v>0</v>
      </c>
      <c r="AR156" s="12" t="s">
        <v>189</v>
      </c>
      <c r="AT156" s="12" t="s">
        <v>168</v>
      </c>
      <c r="AU156" s="12" t="s">
        <v>71</v>
      </c>
      <c r="AY156" s="12" t="s">
        <v>140</v>
      </c>
      <c r="BE156" s="132">
        <f>IF(N156="základní",J156,0)</f>
        <v>0</v>
      </c>
      <c r="BF156" s="132">
        <f>IF(N156="snížená",J156,0)</f>
        <v>0</v>
      </c>
      <c r="BG156" s="132">
        <f>IF(N156="zákl. přenesená",J156,0)</f>
        <v>0</v>
      </c>
      <c r="BH156" s="132">
        <f>IF(N156="sníž. přenesená",J156,0)</f>
        <v>0</v>
      </c>
      <c r="BI156" s="132">
        <f>IF(N156="nulová",J156,0)</f>
        <v>0</v>
      </c>
      <c r="BJ156" s="12" t="s">
        <v>78</v>
      </c>
      <c r="BK156" s="132">
        <f>ROUND(I156*H156,2)</f>
        <v>0</v>
      </c>
      <c r="BL156" s="12" t="s">
        <v>139</v>
      </c>
      <c r="BM156" s="12" t="s">
        <v>715</v>
      </c>
    </row>
    <row r="157" spans="2:65" s="1" customFormat="1" ht="11.25">
      <c r="B157" s="26"/>
      <c r="D157" s="133" t="s">
        <v>142</v>
      </c>
      <c r="F157" s="134" t="s">
        <v>308</v>
      </c>
      <c r="I157" s="88"/>
      <c r="L157" s="26"/>
      <c r="M157" s="135"/>
      <c r="N157" s="45"/>
      <c r="O157" s="45"/>
      <c r="P157" s="45"/>
      <c r="Q157" s="45"/>
      <c r="R157" s="45"/>
      <c r="S157" s="45"/>
      <c r="T157" s="46"/>
      <c r="AT157" s="12" t="s">
        <v>142</v>
      </c>
      <c r="AU157" s="12" t="s">
        <v>71</v>
      </c>
    </row>
    <row r="158" spans="2:65" s="1" customFormat="1" ht="16.5" customHeight="1">
      <c r="B158" s="120"/>
      <c r="C158" s="121" t="s">
        <v>306</v>
      </c>
      <c r="D158" s="121" t="s">
        <v>134</v>
      </c>
      <c r="E158" s="122" t="s">
        <v>312</v>
      </c>
      <c r="F158" s="123" t="s">
        <v>313</v>
      </c>
      <c r="G158" s="124" t="s">
        <v>192</v>
      </c>
      <c r="H158" s="125">
        <v>14.4</v>
      </c>
      <c r="I158" s="126"/>
      <c r="J158" s="127">
        <f>ROUND(I158*H158,2)</f>
        <v>0</v>
      </c>
      <c r="K158" s="123" t="s">
        <v>283</v>
      </c>
      <c r="L158" s="26"/>
      <c r="M158" s="128" t="s">
        <v>1</v>
      </c>
      <c r="N158" s="129" t="s">
        <v>42</v>
      </c>
      <c r="O158" s="45"/>
      <c r="P158" s="130">
        <f>O158*H158</f>
        <v>0</v>
      </c>
      <c r="Q158" s="130">
        <v>0</v>
      </c>
      <c r="R158" s="130">
        <f>Q158*H158</f>
        <v>0</v>
      </c>
      <c r="S158" s="130">
        <v>0</v>
      </c>
      <c r="T158" s="131">
        <f>S158*H158</f>
        <v>0</v>
      </c>
      <c r="AR158" s="12" t="s">
        <v>139</v>
      </c>
      <c r="AT158" s="12" t="s">
        <v>134</v>
      </c>
      <c r="AU158" s="12" t="s">
        <v>71</v>
      </c>
      <c r="AY158" s="12" t="s">
        <v>140</v>
      </c>
      <c r="BE158" s="132">
        <f>IF(N158="základní",J158,0)</f>
        <v>0</v>
      </c>
      <c r="BF158" s="132">
        <f>IF(N158="snížená",J158,0)</f>
        <v>0</v>
      </c>
      <c r="BG158" s="132">
        <f>IF(N158="zákl. přenesená",J158,0)</f>
        <v>0</v>
      </c>
      <c r="BH158" s="132">
        <f>IF(N158="sníž. přenesená",J158,0)</f>
        <v>0</v>
      </c>
      <c r="BI158" s="132">
        <f>IF(N158="nulová",J158,0)</f>
        <v>0</v>
      </c>
      <c r="BJ158" s="12" t="s">
        <v>78</v>
      </c>
      <c r="BK158" s="132">
        <f>ROUND(I158*H158,2)</f>
        <v>0</v>
      </c>
      <c r="BL158" s="12" t="s">
        <v>139</v>
      </c>
      <c r="BM158" s="12" t="s">
        <v>716</v>
      </c>
    </row>
    <row r="159" spans="2:65" s="1" customFormat="1" ht="19.5">
      <c r="B159" s="26"/>
      <c r="D159" s="133" t="s">
        <v>142</v>
      </c>
      <c r="F159" s="134" t="s">
        <v>315</v>
      </c>
      <c r="I159" s="88"/>
      <c r="L159" s="26"/>
      <c r="M159" s="135"/>
      <c r="N159" s="45"/>
      <c r="O159" s="45"/>
      <c r="P159" s="45"/>
      <c r="Q159" s="45"/>
      <c r="R159" s="45"/>
      <c r="S159" s="45"/>
      <c r="T159" s="46"/>
      <c r="AT159" s="12" t="s">
        <v>142</v>
      </c>
      <c r="AU159" s="12" t="s">
        <v>71</v>
      </c>
    </row>
    <row r="160" spans="2:65" s="9" customFormat="1" ht="11.25">
      <c r="B160" s="136"/>
      <c r="D160" s="133" t="s">
        <v>144</v>
      </c>
      <c r="E160" s="137" t="s">
        <v>1</v>
      </c>
      <c r="F160" s="138" t="s">
        <v>717</v>
      </c>
      <c r="H160" s="139">
        <v>14.4</v>
      </c>
      <c r="I160" s="140"/>
      <c r="L160" s="136"/>
      <c r="M160" s="141"/>
      <c r="N160" s="142"/>
      <c r="O160" s="142"/>
      <c r="P160" s="142"/>
      <c r="Q160" s="142"/>
      <c r="R160" s="142"/>
      <c r="S160" s="142"/>
      <c r="T160" s="143"/>
      <c r="AT160" s="137" t="s">
        <v>144</v>
      </c>
      <c r="AU160" s="137" t="s">
        <v>71</v>
      </c>
      <c r="AV160" s="9" t="s">
        <v>80</v>
      </c>
      <c r="AW160" s="9" t="s">
        <v>32</v>
      </c>
      <c r="AX160" s="9" t="s">
        <v>78</v>
      </c>
      <c r="AY160" s="137" t="s">
        <v>140</v>
      </c>
    </row>
    <row r="161" spans="2:65" s="1" customFormat="1" ht="16.5" customHeight="1">
      <c r="B161" s="120"/>
      <c r="C161" s="121" t="s">
        <v>311</v>
      </c>
      <c r="D161" s="121" t="s">
        <v>134</v>
      </c>
      <c r="E161" s="122" t="s">
        <v>718</v>
      </c>
      <c r="F161" s="123" t="s">
        <v>719</v>
      </c>
      <c r="G161" s="124" t="s">
        <v>192</v>
      </c>
      <c r="H161" s="125">
        <v>9</v>
      </c>
      <c r="I161" s="126"/>
      <c r="J161" s="127">
        <f>ROUND(I161*H161,2)</f>
        <v>0</v>
      </c>
      <c r="K161" s="123" t="s">
        <v>138</v>
      </c>
      <c r="L161" s="26"/>
      <c r="M161" s="128" t="s">
        <v>1</v>
      </c>
      <c r="N161" s="129" t="s">
        <v>42</v>
      </c>
      <c r="O161" s="45"/>
      <c r="P161" s="130">
        <f>O161*H161</f>
        <v>0</v>
      </c>
      <c r="Q161" s="130">
        <v>0</v>
      </c>
      <c r="R161" s="130">
        <f>Q161*H161</f>
        <v>0</v>
      </c>
      <c r="S161" s="130">
        <v>0</v>
      </c>
      <c r="T161" s="131">
        <f>S161*H161</f>
        <v>0</v>
      </c>
      <c r="AR161" s="12" t="s">
        <v>139</v>
      </c>
      <c r="AT161" s="12" t="s">
        <v>134</v>
      </c>
      <c r="AU161" s="12" t="s">
        <v>71</v>
      </c>
      <c r="AY161" s="12" t="s">
        <v>140</v>
      </c>
      <c r="BE161" s="132">
        <f>IF(N161="základní",J161,0)</f>
        <v>0</v>
      </c>
      <c r="BF161" s="132">
        <f>IF(N161="snížená",J161,0)</f>
        <v>0</v>
      </c>
      <c r="BG161" s="132">
        <f>IF(N161="zákl. přenesená",J161,0)</f>
        <v>0</v>
      </c>
      <c r="BH161" s="132">
        <f>IF(N161="sníž. přenesená",J161,0)</f>
        <v>0</v>
      </c>
      <c r="BI161" s="132">
        <f>IF(N161="nulová",J161,0)</f>
        <v>0</v>
      </c>
      <c r="BJ161" s="12" t="s">
        <v>78</v>
      </c>
      <c r="BK161" s="132">
        <f>ROUND(I161*H161,2)</f>
        <v>0</v>
      </c>
      <c r="BL161" s="12" t="s">
        <v>139</v>
      </c>
      <c r="BM161" s="12" t="s">
        <v>720</v>
      </c>
    </row>
    <row r="162" spans="2:65" s="1" customFormat="1" ht="29.25">
      <c r="B162" s="26"/>
      <c r="D162" s="133" t="s">
        <v>142</v>
      </c>
      <c r="F162" s="134" t="s">
        <v>721</v>
      </c>
      <c r="I162" s="88"/>
      <c r="L162" s="26"/>
      <c r="M162" s="135"/>
      <c r="N162" s="45"/>
      <c r="O162" s="45"/>
      <c r="P162" s="45"/>
      <c r="Q162" s="45"/>
      <c r="R162" s="45"/>
      <c r="S162" s="45"/>
      <c r="T162" s="46"/>
      <c r="AT162" s="12" t="s">
        <v>142</v>
      </c>
      <c r="AU162" s="12" t="s">
        <v>71</v>
      </c>
    </row>
    <row r="163" spans="2:65" s="1" customFormat="1" ht="16.5" customHeight="1">
      <c r="B163" s="120"/>
      <c r="C163" s="152" t="s">
        <v>316</v>
      </c>
      <c r="D163" s="152" t="s">
        <v>168</v>
      </c>
      <c r="E163" s="153" t="s">
        <v>722</v>
      </c>
      <c r="F163" s="154" t="s">
        <v>723</v>
      </c>
      <c r="G163" s="155" t="s">
        <v>178</v>
      </c>
      <c r="H163" s="156">
        <v>9</v>
      </c>
      <c r="I163" s="157"/>
      <c r="J163" s="158">
        <f>ROUND(I163*H163,2)</f>
        <v>0</v>
      </c>
      <c r="K163" s="154" t="s">
        <v>138</v>
      </c>
      <c r="L163" s="159"/>
      <c r="M163" s="160" t="s">
        <v>1</v>
      </c>
      <c r="N163" s="161" t="s">
        <v>42</v>
      </c>
      <c r="O163" s="45"/>
      <c r="P163" s="130">
        <f>O163*H163</f>
        <v>0</v>
      </c>
      <c r="Q163" s="130">
        <v>1.125</v>
      </c>
      <c r="R163" s="130">
        <f>Q163*H163</f>
        <v>10.125</v>
      </c>
      <c r="S163" s="130">
        <v>0</v>
      </c>
      <c r="T163" s="131">
        <f>S163*H163</f>
        <v>0</v>
      </c>
      <c r="AR163" s="12" t="s">
        <v>189</v>
      </c>
      <c r="AT163" s="12" t="s">
        <v>168</v>
      </c>
      <c r="AU163" s="12" t="s">
        <v>71</v>
      </c>
      <c r="AY163" s="12" t="s">
        <v>140</v>
      </c>
      <c r="BE163" s="132">
        <f>IF(N163="základní",J163,0)</f>
        <v>0</v>
      </c>
      <c r="BF163" s="132">
        <f>IF(N163="snížená",J163,0)</f>
        <v>0</v>
      </c>
      <c r="BG163" s="132">
        <f>IF(N163="zákl. přenesená",J163,0)</f>
        <v>0</v>
      </c>
      <c r="BH163" s="132">
        <f>IF(N163="sníž. přenesená",J163,0)</f>
        <v>0</v>
      </c>
      <c r="BI163" s="132">
        <f>IF(N163="nulová",J163,0)</f>
        <v>0</v>
      </c>
      <c r="BJ163" s="12" t="s">
        <v>78</v>
      </c>
      <c r="BK163" s="132">
        <f>ROUND(I163*H163,2)</f>
        <v>0</v>
      </c>
      <c r="BL163" s="12" t="s">
        <v>139</v>
      </c>
      <c r="BM163" s="12" t="s">
        <v>724</v>
      </c>
    </row>
    <row r="164" spans="2:65" s="1" customFormat="1" ht="11.25">
      <c r="B164" s="26"/>
      <c r="D164" s="133" t="s">
        <v>142</v>
      </c>
      <c r="F164" s="134" t="s">
        <v>723</v>
      </c>
      <c r="I164" s="88"/>
      <c r="L164" s="26"/>
      <c r="M164" s="135"/>
      <c r="N164" s="45"/>
      <c r="O164" s="45"/>
      <c r="P164" s="45"/>
      <c r="Q164" s="45"/>
      <c r="R164" s="45"/>
      <c r="S164" s="45"/>
      <c r="T164" s="46"/>
      <c r="AT164" s="12" t="s">
        <v>142</v>
      </c>
      <c r="AU164" s="12" t="s">
        <v>71</v>
      </c>
    </row>
    <row r="165" spans="2:65" s="1" customFormat="1" ht="16.5" customHeight="1">
      <c r="B165" s="120"/>
      <c r="C165" s="152" t="s">
        <v>321</v>
      </c>
      <c r="D165" s="152" t="s">
        <v>168</v>
      </c>
      <c r="E165" s="153" t="s">
        <v>725</v>
      </c>
      <c r="F165" s="154" t="s">
        <v>726</v>
      </c>
      <c r="G165" s="155" t="s">
        <v>152</v>
      </c>
      <c r="H165" s="156">
        <v>3</v>
      </c>
      <c r="I165" s="157"/>
      <c r="J165" s="158">
        <f>ROUND(I165*H165,2)</f>
        <v>0</v>
      </c>
      <c r="K165" s="154" t="s">
        <v>138</v>
      </c>
      <c r="L165" s="159"/>
      <c r="M165" s="160" t="s">
        <v>1</v>
      </c>
      <c r="N165" s="161" t="s">
        <v>42</v>
      </c>
      <c r="O165" s="45"/>
      <c r="P165" s="130">
        <f>O165*H165</f>
        <v>0</v>
      </c>
      <c r="Q165" s="130">
        <v>2.4289999999999998</v>
      </c>
      <c r="R165" s="130">
        <f>Q165*H165</f>
        <v>7.286999999999999</v>
      </c>
      <c r="S165" s="130">
        <v>0</v>
      </c>
      <c r="T165" s="131">
        <f>S165*H165</f>
        <v>0</v>
      </c>
      <c r="AR165" s="12" t="s">
        <v>189</v>
      </c>
      <c r="AT165" s="12" t="s">
        <v>168</v>
      </c>
      <c r="AU165" s="12" t="s">
        <v>71</v>
      </c>
      <c r="AY165" s="12" t="s">
        <v>140</v>
      </c>
      <c r="BE165" s="132">
        <f>IF(N165="základní",J165,0)</f>
        <v>0</v>
      </c>
      <c r="BF165" s="132">
        <f>IF(N165="snížená",J165,0)</f>
        <v>0</v>
      </c>
      <c r="BG165" s="132">
        <f>IF(N165="zákl. přenesená",J165,0)</f>
        <v>0</v>
      </c>
      <c r="BH165" s="132">
        <f>IF(N165="sníž. přenesená",J165,0)</f>
        <v>0</v>
      </c>
      <c r="BI165" s="132">
        <f>IF(N165="nulová",J165,0)</f>
        <v>0</v>
      </c>
      <c r="BJ165" s="12" t="s">
        <v>78</v>
      </c>
      <c r="BK165" s="132">
        <f>ROUND(I165*H165,2)</f>
        <v>0</v>
      </c>
      <c r="BL165" s="12" t="s">
        <v>139</v>
      </c>
      <c r="BM165" s="12" t="s">
        <v>727</v>
      </c>
    </row>
    <row r="166" spans="2:65" s="1" customFormat="1" ht="11.25">
      <c r="B166" s="26"/>
      <c r="D166" s="133" t="s">
        <v>142</v>
      </c>
      <c r="F166" s="134" t="s">
        <v>726</v>
      </c>
      <c r="I166" s="88"/>
      <c r="L166" s="26"/>
      <c r="M166" s="135"/>
      <c r="N166" s="45"/>
      <c r="O166" s="45"/>
      <c r="P166" s="45"/>
      <c r="Q166" s="45"/>
      <c r="R166" s="45"/>
      <c r="S166" s="45"/>
      <c r="T166" s="46"/>
      <c r="AT166" s="12" t="s">
        <v>142</v>
      </c>
      <c r="AU166" s="12" t="s">
        <v>71</v>
      </c>
    </row>
    <row r="167" spans="2:65" s="1" customFormat="1" ht="16.5" customHeight="1">
      <c r="B167" s="120"/>
      <c r="C167" s="121" t="s">
        <v>326</v>
      </c>
      <c r="D167" s="121" t="s">
        <v>134</v>
      </c>
      <c r="E167" s="122" t="s">
        <v>198</v>
      </c>
      <c r="F167" s="123" t="s">
        <v>199</v>
      </c>
      <c r="G167" s="124" t="s">
        <v>171</v>
      </c>
      <c r="H167" s="125">
        <v>31.77</v>
      </c>
      <c r="I167" s="126"/>
      <c r="J167" s="127">
        <f>ROUND(I167*H167,2)</f>
        <v>0</v>
      </c>
      <c r="K167" s="123" t="s">
        <v>138</v>
      </c>
      <c r="L167" s="26"/>
      <c r="M167" s="128" t="s">
        <v>1</v>
      </c>
      <c r="N167" s="129" t="s">
        <v>42</v>
      </c>
      <c r="O167" s="45"/>
      <c r="P167" s="130">
        <f>O167*H167</f>
        <v>0</v>
      </c>
      <c r="Q167" s="130">
        <v>0</v>
      </c>
      <c r="R167" s="130">
        <f>Q167*H167</f>
        <v>0</v>
      </c>
      <c r="S167" s="130">
        <v>0</v>
      </c>
      <c r="T167" s="131">
        <f>S167*H167</f>
        <v>0</v>
      </c>
      <c r="AR167" s="12" t="s">
        <v>139</v>
      </c>
      <c r="AT167" s="12" t="s">
        <v>134</v>
      </c>
      <c r="AU167" s="12" t="s">
        <v>71</v>
      </c>
      <c r="AY167" s="12" t="s">
        <v>140</v>
      </c>
      <c r="BE167" s="132">
        <f>IF(N167="základní",J167,0)</f>
        <v>0</v>
      </c>
      <c r="BF167" s="132">
        <f>IF(N167="snížená",J167,0)</f>
        <v>0</v>
      </c>
      <c r="BG167" s="132">
        <f>IF(N167="zákl. přenesená",J167,0)</f>
        <v>0</v>
      </c>
      <c r="BH167" s="132">
        <f>IF(N167="sníž. přenesená",J167,0)</f>
        <v>0</v>
      </c>
      <c r="BI167" s="132">
        <f>IF(N167="nulová",J167,0)</f>
        <v>0</v>
      </c>
      <c r="BJ167" s="12" t="s">
        <v>78</v>
      </c>
      <c r="BK167" s="132">
        <f>ROUND(I167*H167,2)</f>
        <v>0</v>
      </c>
      <c r="BL167" s="12" t="s">
        <v>139</v>
      </c>
      <c r="BM167" s="12" t="s">
        <v>728</v>
      </c>
    </row>
    <row r="168" spans="2:65" s="1" customFormat="1" ht="29.25">
      <c r="B168" s="26"/>
      <c r="D168" s="133" t="s">
        <v>142</v>
      </c>
      <c r="F168" s="134" t="s">
        <v>201</v>
      </c>
      <c r="I168" s="88"/>
      <c r="L168" s="26"/>
      <c r="M168" s="135"/>
      <c r="N168" s="45"/>
      <c r="O168" s="45"/>
      <c r="P168" s="45"/>
      <c r="Q168" s="45"/>
      <c r="R168" s="45"/>
      <c r="S168" s="45"/>
      <c r="T168" s="46"/>
      <c r="AT168" s="12" t="s">
        <v>142</v>
      </c>
      <c r="AU168" s="12" t="s">
        <v>71</v>
      </c>
    </row>
    <row r="169" spans="2:65" s="9" customFormat="1" ht="11.25">
      <c r="B169" s="136"/>
      <c r="D169" s="133" t="s">
        <v>144</v>
      </c>
      <c r="E169" s="137" t="s">
        <v>1</v>
      </c>
      <c r="F169" s="138" t="s">
        <v>729</v>
      </c>
      <c r="H169" s="139">
        <v>31.77</v>
      </c>
      <c r="I169" s="140"/>
      <c r="L169" s="136"/>
      <c r="M169" s="141"/>
      <c r="N169" s="142"/>
      <c r="O169" s="142"/>
      <c r="P169" s="142"/>
      <c r="Q169" s="142"/>
      <c r="R169" s="142"/>
      <c r="S169" s="142"/>
      <c r="T169" s="143"/>
      <c r="AT169" s="137" t="s">
        <v>144</v>
      </c>
      <c r="AU169" s="137" t="s">
        <v>71</v>
      </c>
      <c r="AV169" s="9" t="s">
        <v>80</v>
      </c>
      <c r="AW169" s="9" t="s">
        <v>32</v>
      </c>
      <c r="AX169" s="9" t="s">
        <v>78</v>
      </c>
      <c r="AY169" s="137" t="s">
        <v>140</v>
      </c>
    </row>
    <row r="170" spans="2:65" s="1" customFormat="1" ht="16.5" customHeight="1">
      <c r="B170" s="120"/>
      <c r="C170" s="121" t="s">
        <v>329</v>
      </c>
      <c r="D170" s="121" t="s">
        <v>134</v>
      </c>
      <c r="E170" s="122" t="s">
        <v>330</v>
      </c>
      <c r="F170" s="123" t="s">
        <v>331</v>
      </c>
      <c r="G170" s="124" t="s">
        <v>171</v>
      </c>
      <c r="H170" s="125">
        <v>438.06</v>
      </c>
      <c r="I170" s="126"/>
      <c r="J170" s="127">
        <f>ROUND(I170*H170,2)</f>
        <v>0</v>
      </c>
      <c r="K170" s="123" t="s">
        <v>138</v>
      </c>
      <c r="L170" s="26"/>
      <c r="M170" s="128" t="s">
        <v>1</v>
      </c>
      <c r="N170" s="129" t="s">
        <v>42</v>
      </c>
      <c r="O170" s="45"/>
      <c r="P170" s="130">
        <f>O170*H170</f>
        <v>0</v>
      </c>
      <c r="Q170" s="130">
        <v>0</v>
      </c>
      <c r="R170" s="130">
        <f>Q170*H170</f>
        <v>0</v>
      </c>
      <c r="S170" s="130">
        <v>0</v>
      </c>
      <c r="T170" s="131">
        <f>S170*H170</f>
        <v>0</v>
      </c>
      <c r="AR170" s="12" t="s">
        <v>139</v>
      </c>
      <c r="AT170" s="12" t="s">
        <v>134</v>
      </c>
      <c r="AU170" s="12" t="s">
        <v>71</v>
      </c>
      <c r="AY170" s="12" t="s">
        <v>140</v>
      </c>
      <c r="BE170" s="132">
        <f>IF(N170="základní",J170,0)</f>
        <v>0</v>
      </c>
      <c r="BF170" s="132">
        <f>IF(N170="snížená",J170,0)</f>
        <v>0</v>
      </c>
      <c r="BG170" s="132">
        <f>IF(N170="zákl. přenesená",J170,0)</f>
        <v>0</v>
      </c>
      <c r="BH170" s="132">
        <f>IF(N170="sníž. přenesená",J170,0)</f>
        <v>0</v>
      </c>
      <c r="BI170" s="132">
        <f>IF(N170="nulová",J170,0)</f>
        <v>0</v>
      </c>
      <c r="BJ170" s="12" t="s">
        <v>78</v>
      </c>
      <c r="BK170" s="132">
        <f>ROUND(I170*H170,2)</f>
        <v>0</v>
      </c>
      <c r="BL170" s="12" t="s">
        <v>139</v>
      </c>
      <c r="BM170" s="12" t="s">
        <v>730</v>
      </c>
    </row>
    <row r="171" spans="2:65" s="1" customFormat="1" ht="29.25">
      <c r="B171" s="26"/>
      <c r="D171" s="133" t="s">
        <v>142</v>
      </c>
      <c r="F171" s="134" t="s">
        <v>333</v>
      </c>
      <c r="I171" s="88"/>
      <c r="L171" s="26"/>
      <c r="M171" s="135"/>
      <c r="N171" s="45"/>
      <c r="O171" s="45"/>
      <c r="P171" s="45"/>
      <c r="Q171" s="45"/>
      <c r="R171" s="45"/>
      <c r="S171" s="45"/>
      <c r="T171" s="46"/>
      <c r="AT171" s="12" t="s">
        <v>142</v>
      </c>
      <c r="AU171" s="12" t="s">
        <v>71</v>
      </c>
    </row>
    <row r="172" spans="2:65" s="9" customFormat="1" ht="11.25">
      <c r="B172" s="136"/>
      <c r="D172" s="133" t="s">
        <v>144</v>
      </c>
      <c r="E172" s="137" t="s">
        <v>1</v>
      </c>
      <c r="F172" s="138" t="s">
        <v>731</v>
      </c>
      <c r="H172" s="139">
        <v>438.06</v>
      </c>
      <c r="I172" s="140"/>
      <c r="L172" s="136"/>
      <c r="M172" s="141"/>
      <c r="N172" s="142"/>
      <c r="O172" s="142"/>
      <c r="P172" s="142"/>
      <c r="Q172" s="142"/>
      <c r="R172" s="142"/>
      <c r="S172" s="142"/>
      <c r="T172" s="143"/>
      <c r="AT172" s="137" t="s">
        <v>144</v>
      </c>
      <c r="AU172" s="137" t="s">
        <v>71</v>
      </c>
      <c r="AV172" s="9" t="s">
        <v>80</v>
      </c>
      <c r="AW172" s="9" t="s">
        <v>32</v>
      </c>
      <c r="AX172" s="9" t="s">
        <v>78</v>
      </c>
      <c r="AY172" s="137" t="s">
        <v>140</v>
      </c>
    </row>
    <row r="173" spans="2:65" s="1" customFormat="1" ht="16.5" customHeight="1">
      <c r="B173" s="120"/>
      <c r="C173" s="121" t="s">
        <v>335</v>
      </c>
      <c r="D173" s="121" t="s">
        <v>134</v>
      </c>
      <c r="E173" s="122" t="s">
        <v>336</v>
      </c>
      <c r="F173" s="123" t="s">
        <v>337</v>
      </c>
      <c r="G173" s="124" t="s">
        <v>171</v>
      </c>
      <c r="H173" s="125">
        <v>31.77</v>
      </c>
      <c r="I173" s="126"/>
      <c r="J173" s="127">
        <f>ROUND(I173*H173,2)</f>
        <v>0</v>
      </c>
      <c r="K173" s="123" t="s">
        <v>138</v>
      </c>
      <c r="L173" s="26"/>
      <c r="M173" s="128" t="s">
        <v>1</v>
      </c>
      <c r="N173" s="129" t="s">
        <v>42</v>
      </c>
      <c r="O173" s="45"/>
      <c r="P173" s="130">
        <f>O173*H173</f>
        <v>0</v>
      </c>
      <c r="Q173" s="130">
        <v>0</v>
      </c>
      <c r="R173" s="130">
        <f>Q173*H173</f>
        <v>0</v>
      </c>
      <c r="S173" s="130">
        <v>0</v>
      </c>
      <c r="T173" s="131">
        <f>S173*H173</f>
        <v>0</v>
      </c>
      <c r="AR173" s="12" t="s">
        <v>139</v>
      </c>
      <c r="AT173" s="12" t="s">
        <v>134</v>
      </c>
      <c r="AU173" s="12" t="s">
        <v>71</v>
      </c>
      <c r="AY173" s="12" t="s">
        <v>140</v>
      </c>
      <c r="BE173" s="132">
        <f>IF(N173="základní",J173,0)</f>
        <v>0</v>
      </c>
      <c r="BF173" s="132">
        <f>IF(N173="snížená",J173,0)</f>
        <v>0</v>
      </c>
      <c r="BG173" s="132">
        <f>IF(N173="zákl. přenesená",J173,0)</f>
        <v>0</v>
      </c>
      <c r="BH173" s="132">
        <f>IF(N173="sníž. přenesená",J173,0)</f>
        <v>0</v>
      </c>
      <c r="BI173" s="132">
        <f>IF(N173="nulová",J173,0)</f>
        <v>0</v>
      </c>
      <c r="BJ173" s="12" t="s">
        <v>78</v>
      </c>
      <c r="BK173" s="132">
        <f>ROUND(I173*H173,2)</f>
        <v>0</v>
      </c>
      <c r="BL173" s="12" t="s">
        <v>139</v>
      </c>
      <c r="BM173" s="12" t="s">
        <v>732</v>
      </c>
    </row>
    <row r="174" spans="2:65" s="1" customFormat="1" ht="29.25">
      <c r="B174" s="26"/>
      <c r="D174" s="133" t="s">
        <v>142</v>
      </c>
      <c r="F174" s="134" t="s">
        <v>339</v>
      </c>
      <c r="I174" s="88"/>
      <c r="L174" s="26"/>
      <c r="M174" s="135"/>
      <c r="N174" s="45"/>
      <c r="O174" s="45"/>
      <c r="P174" s="45"/>
      <c r="Q174" s="45"/>
      <c r="R174" s="45"/>
      <c r="S174" s="45"/>
      <c r="T174" s="46"/>
      <c r="AT174" s="12" t="s">
        <v>142</v>
      </c>
      <c r="AU174" s="12" t="s">
        <v>71</v>
      </c>
    </row>
    <row r="175" spans="2:65" s="9" customFormat="1" ht="11.25">
      <c r="B175" s="136"/>
      <c r="D175" s="133" t="s">
        <v>144</v>
      </c>
      <c r="E175" s="137" t="s">
        <v>1</v>
      </c>
      <c r="F175" s="138" t="s">
        <v>733</v>
      </c>
      <c r="H175" s="139">
        <v>31.77</v>
      </c>
      <c r="I175" s="140"/>
      <c r="L175" s="136"/>
      <c r="M175" s="141"/>
      <c r="N175" s="142"/>
      <c r="O175" s="142"/>
      <c r="P175" s="142"/>
      <c r="Q175" s="142"/>
      <c r="R175" s="142"/>
      <c r="S175" s="142"/>
      <c r="T175" s="143"/>
      <c r="AT175" s="137" t="s">
        <v>144</v>
      </c>
      <c r="AU175" s="137" t="s">
        <v>71</v>
      </c>
      <c r="AV175" s="9" t="s">
        <v>80</v>
      </c>
      <c r="AW175" s="9" t="s">
        <v>32</v>
      </c>
      <c r="AX175" s="9" t="s">
        <v>78</v>
      </c>
      <c r="AY175" s="137" t="s">
        <v>140</v>
      </c>
    </row>
    <row r="176" spans="2:65" s="1" customFormat="1" ht="16.5" customHeight="1">
      <c r="B176" s="120"/>
      <c r="C176" s="121" t="s">
        <v>341</v>
      </c>
      <c r="D176" s="121" t="s">
        <v>134</v>
      </c>
      <c r="E176" s="122" t="s">
        <v>348</v>
      </c>
      <c r="F176" s="123" t="s">
        <v>349</v>
      </c>
      <c r="G176" s="124" t="s">
        <v>171</v>
      </c>
      <c r="H176" s="125">
        <v>0.05</v>
      </c>
      <c r="I176" s="126"/>
      <c r="J176" s="127">
        <f>ROUND(I176*H176,2)</f>
        <v>0</v>
      </c>
      <c r="K176" s="123" t="s">
        <v>138</v>
      </c>
      <c r="L176" s="26"/>
      <c r="M176" s="128" t="s">
        <v>1</v>
      </c>
      <c r="N176" s="129" t="s">
        <v>42</v>
      </c>
      <c r="O176" s="45"/>
      <c r="P176" s="130">
        <f>O176*H176</f>
        <v>0</v>
      </c>
      <c r="Q176" s="130">
        <v>0</v>
      </c>
      <c r="R176" s="130">
        <f>Q176*H176</f>
        <v>0</v>
      </c>
      <c r="S176" s="130">
        <v>0</v>
      </c>
      <c r="T176" s="131">
        <f>S176*H176</f>
        <v>0</v>
      </c>
      <c r="AR176" s="12" t="s">
        <v>139</v>
      </c>
      <c r="AT176" s="12" t="s">
        <v>134</v>
      </c>
      <c r="AU176" s="12" t="s">
        <v>71</v>
      </c>
      <c r="AY176" s="12" t="s">
        <v>140</v>
      </c>
      <c r="BE176" s="132">
        <f>IF(N176="základní",J176,0)</f>
        <v>0</v>
      </c>
      <c r="BF176" s="132">
        <f>IF(N176="snížená",J176,0)</f>
        <v>0</v>
      </c>
      <c r="BG176" s="132">
        <f>IF(N176="zákl. přenesená",J176,0)</f>
        <v>0</v>
      </c>
      <c r="BH176" s="132">
        <f>IF(N176="sníž. přenesená",J176,0)</f>
        <v>0</v>
      </c>
      <c r="BI176" s="132">
        <f>IF(N176="nulová",J176,0)</f>
        <v>0</v>
      </c>
      <c r="BJ176" s="12" t="s">
        <v>78</v>
      </c>
      <c r="BK176" s="132">
        <f>ROUND(I176*H176,2)</f>
        <v>0</v>
      </c>
      <c r="BL176" s="12" t="s">
        <v>139</v>
      </c>
      <c r="BM176" s="12" t="s">
        <v>734</v>
      </c>
    </row>
    <row r="177" spans="2:65" s="1" customFormat="1" ht="29.25">
      <c r="B177" s="26"/>
      <c r="D177" s="133" t="s">
        <v>142</v>
      </c>
      <c r="F177" s="134" t="s">
        <v>351</v>
      </c>
      <c r="I177" s="88"/>
      <c r="L177" s="26"/>
      <c r="M177" s="135"/>
      <c r="N177" s="45"/>
      <c r="O177" s="45"/>
      <c r="P177" s="45"/>
      <c r="Q177" s="45"/>
      <c r="R177" s="45"/>
      <c r="S177" s="45"/>
      <c r="T177" s="46"/>
      <c r="AT177" s="12" t="s">
        <v>142</v>
      </c>
      <c r="AU177" s="12" t="s">
        <v>71</v>
      </c>
    </row>
    <row r="178" spans="2:65" s="1" customFormat="1" ht="16.5" customHeight="1">
      <c r="B178" s="120"/>
      <c r="C178" s="121" t="s">
        <v>347</v>
      </c>
      <c r="D178" s="121" t="s">
        <v>134</v>
      </c>
      <c r="E178" s="122" t="s">
        <v>735</v>
      </c>
      <c r="F178" s="123" t="s">
        <v>736</v>
      </c>
      <c r="G178" s="124" t="s">
        <v>171</v>
      </c>
      <c r="H178" s="125">
        <v>17.600000000000001</v>
      </c>
      <c r="I178" s="126"/>
      <c r="J178" s="127">
        <f>ROUND(I178*H178,2)</f>
        <v>0</v>
      </c>
      <c r="K178" s="123" t="s">
        <v>138</v>
      </c>
      <c r="L178" s="26"/>
      <c r="M178" s="128" t="s">
        <v>1</v>
      </c>
      <c r="N178" s="129" t="s">
        <v>42</v>
      </c>
      <c r="O178" s="45"/>
      <c r="P178" s="130">
        <f>O178*H178</f>
        <v>0</v>
      </c>
      <c r="Q178" s="130">
        <v>0</v>
      </c>
      <c r="R178" s="130">
        <f>Q178*H178</f>
        <v>0</v>
      </c>
      <c r="S178" s="130">
        <v>0</v>
      </c>
      <c r="T178" s="131">
        <f>S178*H178</f>
        <v>0</v>
      </c>
      <c r="AR178" s="12" t="s">
        <v>214</v>
      </c>
      <c r="AT178" s="12" t="s">
        <v>134</v>
      </c>
      <c r="AU178" s="12" t="s">
        <v>71</v>
      </c>
      <c r="AY178" s="12" t="s">
        <v>140</v>
      </c>
      <c r="BE178" s="132">
        <f>IF(N178="základní",J178,0)</f>
        <v>0</v>
      </c>
      <c r="BF178" s="132">
        <f>IF(N178="snížená",J178,0)</f>
        <v>0</v>
      </c>
      <c r="BG178" s="132">
        <f>IF(N178="zákl. přenesená",J178,0)</f>
        <v>0</v>
      </c>
      <c r="BH178" s="132">
        <f>IF(N178="sníž. přenesená",J178,0)</f>
        <v>0</v>
      </c>
      <c r="BI178" s="132">
        <f>IF(N178="nulová",J178,0)</f>
        <v>0</v>
      </c>
      <c r="BJ178" s="12" t="s">
        <v>78</v>
      </c>
      <c r="BK178" s="132">
        <f>ROUND(I178*H178,2)</f>
        <v>0</v>
      </c>
      <c r="BL178" s="12" t="s">
        <v>214</v>
      </c>
      <c r="BM178" s="12" t="s">
        <v>737</v>
      </c>
    </row>
    <row r="179" spans="2:65" s="1" customFormat="1" ht="29.25">
      <c r="B179" s="26"/>
      <c r="D179" s="133" t="s">
        <v>142</v>
      </c>
      <c r="F179" s="134" t="s">
        <v>738</v>
      </c>
      <c r="I179" s="88"/>
      <c r="L179" s="26"/>
      <c r="M179" s="135"/>
      <c r="N179" s="45"/>
      <c r="O179" s="45"/>
      <c r="P179" s="45"/>
      <c r="Q179" s="45"/>
      <c r="R179" s="45"/>
      <c r="S179" s="45"/>
      <c r="T179" s="46"/>
      <c r="AT179" s="12" t="s">
        <v>142</v>
      </c>
      <c r="AU179" s="12" t="s">
        <v>71</v>
      </c>
    </row>
    <row r="180" spans="2:65" s="9" customFormat="1" ht="11.25">
      <c r="B180" s="136"/>
      <c r="D180" s="133" t="s">
        <v>144</v>
      </c>
      <c r="E180" s="137" t="s">
        <v>1</v>
      </c>
      <c r="F180" s="138" t="s">
        <v>739</v>
      </c>
      <c r="H180" s="139">
        <v>17.600000000000001</v>
      </c>
      <c r="I180" s="140"/>
      <c r="L180" s="136"/>
      <c r="M180" s="141"/>
      <c r="N180" s="142"/>
      <c r="O180" s="142"/>
      <c r="P180" s="142"/>
      <c r="Q180" s="142"/>
      <c r="R180" s="142"/>
      <c r="S180" s="142"/>
      <c r="T180" s="143"/>
      <c r="AT180" s="137" t="s">
        <v>144</v>
      </c>
      <c r="AU180" s="137" t="s">
        <v>71</v>
      </c>
      <c r="AV180" s="9" t="s">
        <v>80</v>
      </c>
      <c r="AW180" s="9" t="s">
        <v>32</v>
      </c>
      <c r="AX180" s="9" t="s">
        <v>78</v>
      </c>
      <c r="AY180" s="137" t="s">
        <v>140</v>
      </c>
    </row>
    <row r="181" spans="2:65" s="1" customFormat="1" ht="16.5" customHeight="1">
      <c r="B181" s="120"/>
      <c r="C181" s="121" t="s">
        <v>352</v>
      </c>
      <c r="D181" s="121" t="s">
        <v>134</v>
      </c>
      <c r="E181" s="122" t="s">
        <v>353</v>
      </c>
      <c r="F181" s="123" t="s">
        <v>354</v>
      </c>
      <c r="G181" s="124" t="s">
        <v>171</v>
      </c>
      <c r="H181" s="125">
        <v>438.06</v>
      </c>
      <c r="I181" s="126"/>
      <c r="J181" s="127">
        <f>ROUND(I181*H181,2)</f>
        <v>0</v>
      </c>
      <c r="K181" s="123" t="s">
        <v>138</v>
      </c>
      <c r="L181" s="26"/>
      <c r="M181" s="128" t="s">
        <v>1</v>
      </c>
      <c r="N181" s="129" t="s">
        <v>42</v>
      </c>
      <c r="O181" s="45"/>
      <c r="P181" s="130">
        <f>O181*H181</f>
        <v>0</v>
      </c>
      <c r="Q181" s="130">
        <v>0</v>
      </c>
      <c r="R181" s="130">
        <f>Q181*H181</f>
        <v>0</v>
      </c>
      <c r="S181" s="130">
        <v>0</v>
      </c>
      <c r="T181" s="131">
        <f>S181*H181</f>
        <v>0</v>
      </c>
      <c r="AR181" s="12" t="s">
        <v>214</v>
      </c>
      <c r="AT181" s="12" t="s">
        <v>134</v>
      </c>
      <c r="AU181" s="12" t="s">
        <v>71</v>
      </c>
      <c r="AY181" s="12" t="s">
        <v>140</v>
      </c>
      <c r="BE181" s="132">
        <f>IF(N181="základní",J181,0)</f>
        <v>0</v>
      </c>
      <c r="BF181" s="132">
        <f>IF(N181="snížená",J181,0)</f>
        <v>0</v>
      </c>
      <c r="BG181" s="132">
        <f>IF(N181="zákl. přenesená",J181,0)</f>
        <v>0</v>
      </c>
      <c r="BH181" s="132">
        <f>IF(N181="sníž. přenesená",J181,0)</f>
        <v>0</v>
      </c>
      <c r="BI181" s="132">
        <f>IF(N181="nulová",J181,0)</f>
        <v>0</v>
      </c>
      <c r="BJ181" s="12" t="s">
        <v>78</v>
      </c>
      <c r="BK181" s="132">
        <f>ROUND(I181*H181,2)</f>
        <v>0</v>
      </c>
      <c r="BL181" s="12" t="s">
        <v>214</v>
      </c>
      <c r="BM181" s="12" t="s">
        <v>740</v>
      </c>
    </row>
    <row r="182" spans="2:65" s="1" customFormat="1" ht="58.5">
      <c r="B182" s="26"/>
      <c r="D182" s="133" t="s">
        <v>142</v>
      </c>
      <c r="F182" s="134" t="s">
        <v>356</v>
      </c>
      <c r="I182" s="88"/>
      <c r="L182" s="26"/>
      <c r="M182" s="135"/>
      <c r="N182" s="45"/>
      <c r="O182" s="45"/>
      <c r="P182" s="45"/>
      <c r="Q182" s="45"/>
      <c r="R182" s="45"/>
      <c r="S182" s="45"/>
      <c r="T182" s="46"/>
      <c r="AT182" s="12" t="s">
        <v>142</v>
      </c>
      <c r="AU182" s="12" t="s">
        <v>71</v>
      </c>
    </row>
    <row r="183" spans="2:65" s="9" customFormat="1" ht="11.25">
      <c r="B183" s="136"/>
      <c r="D183" s="133" t="s">
        <v>144</v>
      </c>
      <c r="E183" s="137" t="s">
        <v>1</v>
      </c>
      <c r="F183" s="138" t="s">
        <v>741</v>
      </c>
      <c r="H183" s="139">
        <v>438.06</v>
      </c>
      <c r="I183" s="140"/>
      <c r="L183" s="136"/>
      <c r="M183" s="141"/>
      <c r="N183" s="142"/>
      <c r="O183" s="142"/>
      <c r="P183" s="142"/>
      <c r="Q183" s="142"/>
      <c r="R183" s="142"/>
      <c r="S183" s="142"/>
      <c r="T183" s="143"/>
      <c r="AT183" s="137" t="s">
        <v>144</v>
      </c>
      <c r="AU183" s="137" t="s">
        <v>71</v>
      </c>
      <c r="AV183" s="9" t="s">
        <v>80</v>
      </c>
      <c r="AW183" s="9" t="s">
        <v>32</v>
      </c>
      <c r="AX183" s="9" t="s">
        <v>78</v>
      </c>
      <c r="AY183" s="137" t="s">
        <v>140</v>
      </c>
    </row>
    <row r="184" spans="2:65" s="1" customFormat="1" ht="16.5" customHeight="1">
      <c r="B184" s="120"/>
      <c r="C184" s="121" t="s">
        <v>358</v>
      </c>
      <c r="D184" s="121" t="s">
        <v>134</v>
      </c>
      <c r="E184" s="122" t="s">
        <v>359</v>
      </c>
      <c r="F184" s="123" t="s">
        <v>360</v>
      </c>
      <c r="G184" s="124" t="s">
        <v>171</v>
      </c>
      <c r="H184" s="125">
        <v>31.77</v>
      </c>
      <c r="I184" s="126"/>
      <c r="J184" s="127">
        <f>ROUND(I184*H184,2)</f>
        <v>0</v>
      </c>
      <c r="K184" s="123" t="s">
        <v>138</v>
      </c>
      <c r="L184" s="26"/>
      <c r="M184" s="128" t="s">
        <v>1</v>
      </c>
      <c r="N184" s="129" t="s">
        <v>42</v>
      </c>
      <c r="O184" s="45"/>
      <c r="P184" s="130">
        <f>O184*H184</f>
        <v>0</v>
      </c>
      <c r="Q184" s="130">
        <v>0</v>
      </c>
      <c r="R184" s="130">
        <f>Q184*H184</f>
        <v>0</v>
      </c>
      <c r="S184" s="130">
        <v>0</v>
      </c>
      <c r="T184" s="131">
        <f>S184*H184</f>
        <v>0</v>
      </c>
      <c r="AR184" s="12" t="s">
        <v>214</v>
      </c>
      <c r="AT184" s="12" t="s">
        <v>134</v>
      </c>
      <c r="AU184" s="12" t="s">
        <v>71</v>
      </c>
      <c r="AY184" s="12" t="s">
        <v>140</v>
      </c>
      <c r="BE184" s="132">
        <f>IF(N184="základní",J184,0)</f>
        <v>0</v>
      </c>
      <c r="BF184" s="132">
        <f>IF(N184="snížená",J184,0)</f>
        <v>0</v>
      </c>
      <c r="BG184" s="132">
        <f>IF(N184="zákl. přenesená",J184,0)</f>
        <v>0</v>
      </c>
      <c r="BH184" s="132">
        <f>IF(N184="sníž. přenesená",J184,0)</f>
        <v>0</v>
      </c>
      <c r="BI184" s="132">
        <f>IF(N184="nulová",J184,0)</f>
        <v>0</v>
      </c>
      <c r="BJ184" s="12" t="s">
        <v>78</v>
      </c>
      <c r="BK184" s="132">
        <f>ROUND(I184*H184,2)</f>
        <v>0</v>
      </c>
      <c r="BL184" s="12" t="s">
        <v>214</v>
      </c>
      <c r="BM184" s="12" t="s">
        <v>742</v>
      </c>
    </row>
    <row r="185" spans="2:65" s="1" customFormat="1" ht="58.5">
      <c r="B185" s="26"/>
      <c r="D185" s="133" t="s">
        <v>142</v>
      </c>
      <c r="F185" s="134" t="s">
        <v>362</v>
      </c>
      <c r="I185" s="88"/>
      <c r="L185" s="26"/>
      <c r="M185" s="135"/>
      <c r="N185" s="45"/>
      <c r="O185" s="45"/>
      <c r="P185" s="45"/>
      <c r="Q185" s="45"/>
      <c r="R185" s="45"/>
      <c r="S185" s="45"/>
      <c r="T185" s="46"/>
      <c r="AT185" s="12" t="s">
        <v>142</v>
      </c>
      <c r="AU185" s="12" t="s">
        <v>71</v>
      </c>
    </row>
    <row r="186" spans="2:65" s="9" customFormat="1" ht="11.25">
      <c r="B186" s="136"/>
      <c r="D186" s="133" t="s">
        <v>144</v>
      </c>
      <c r="E186" s="137" t="s">
        <v>1</v>
      </c>
      <c r="F186" s="138" t="s">
        <v>743</v>
      </c>
      <c r="H186" s="139">
        <v>31.77</v>
      </c>
      <c r="I186" s="140"/>
      <c r="L186" s="136"/>
      <c r="M186" s="141"/>
      <c r="N186" s="142"/>
      <c r="O186" s="142"/>
      <c r="P186" s="142"/>
      <c r="Q186" s="142"/>
      <c r="R186" s="142"/>
      <c r="S186" s="142"/>
      <c r="T186" s="143"/>
      <c r="AT186" s="137" t="s">
        <v>144</v>
      </c>
      <c r="AU186" s="137" t="s">
        <v>71</v>
      </c>
      <c r="AV186" s="9" t="s">
        <v>80</v>
      </c>
      <c r="AW186" s="9" t="s">
        <v>32</v>
      </c>
      <c r="AX186" s="9" t="s">
        <v>78</v>
      </c>
      <c r="AY186" s="137" t="s">
        <v>140</v>
      </c>
    </row>
    <row r="187" spans="2:65" s="1" customFormat="1" ht="16.5" customHeight="1">
      <c r="B187" s="120"/>
      <c r="C187" s="121" t="s">
        <v>364</v>
      </c>
      <c r="D187" s="121" t="s">
        <v>134</v>
      </c>
      <c r="E187" s="122" t="s">
        <v>353</v>
      </c>
      <c r="F187" s="123" t="s">
        <v>354</v>
      </c>
      <c r="G187" s="124" t="s">
        <v>171</v>
      </c>
      <c r="H187" s="125">
        <v>305.44900000000001</v>
      </c>
      <c r="I187" s="126"/>
      <c r="J187" s="127">
        <f>ROUND(I187*H187,2)</f>
        <v>0</v>
      </c>
      <c r="K187" s="123" t="s">
        <v>138</v>
      </c>
      <c r="L187" s="26"/>
      <c r="M187" s="128" t="s">
        <v>1</v>
      </c>
      <c r="N187" s="129" t="s">
        <v>42</v>
      </c>
      <c r="O187" s="45"/>
      <c r="P187" s="130">
        <f>O187*H187</f>
        <v>0</v>
      </c>
      <c r="Q187" s="130">
        <v>0</v>
      </c>
      <c r="R187" s="130">
        <f>Q187*H187</f>
        <v>0</v>
      </c>
      <c r="S187" s="130">
        <v>0</v>
      </c>
      <c r="T187" s="131">
        <f>S187*H187</f>
        <v>0</v>
      </c>
      <c r="AR187" s="12" t="s">
        <v>214</v>
      </c>
      <c r="AT187" s="12" t="s">
        <v>134</v>
      </c>
      <c r="AU187" s="12" t="s">
        <v>71</v>
      </c>
      <c r="AY187" s="12" t="s">
        <v>140</v>
      </c>
      <c r="BE187" s="132">
        <f>IF(N187="základní",J187,0)</f>
        <v>0</v>
      </c>
      <c r="BF187" s="132">
        <f>IF(N187="snížená",J187,0)</f>
        <v>0</v>
      </c>
      <c r="BG187" s="132">
        <f>IF(N187="zákl. přenesená",J187,0)</f>
        <v>0</v>
      </c>
      <c r="BH187" s="132">
        <f>IF(N187="sníž. přenesená",J187,0)</f>
        <v>0</v>
      </c>
      <c r="BI187" s="132">
        <f>IF(N187="nulová",J187,0)</f>
        <v>0</v>
      </c>
      <c r="BJ187" s="12" t="s">
        <v>78</v>
      </c>
      <c r="BK187" s="132">
        <f>ROUND(I187*H187,2)</f>
        <v>0</v>
      </c>
      <c r="BL187" s="12" t="s">
        <v>214</v>
      </c>
      <c r="BM187" s="12" t="s">
        <v>744</v>
      </c>
    </row>
    <row r="188" spans="2:65" s="1" customFormat="1" ht="58.5">
      <c r="B188" s="26"/>
      <c r="D188" s="133" t="s">
        <v>142</v>
      </c>
      <c r="F188" s="134" t="s">
        <v>356</v>
      </c>
      <c r="I188" s="88"/>
      <c r="L188" s="26"/>
      <c r="M188" s="135"/>
      <c r="N188" s="45"/>
      <c r="O188" s="45"/>
      <c r="P188" s="45"/>
      <c r="Q188" s="45"/>
      <c r="R188" s="45"/>
      <c r="S188" s="45"/>
      <c r="T188" s="46"/>
      <c r="AT188" s="12" t="s">
        <v>142</v>
      </c>
      <c r="AU188" s="12" t="s">
        <v>71</v>
      </c>
    </row>
    <row r="189" spans="2:65" s="9" customFormat="1" ht="11.25">
      <c r="B189" s="136"/>
      <c r="D189" s="133" t="s">
        <v>144</v>
      </c>
      <c r="E189" s="137" t="s">
        <v>1</v>
      </c>
      <c r="F189" s="138" t="s">
        <v>745</v>
      </c>
      <c r="H189" s="139">
        <v>305.44900000000001</v>
      </c>
      <c r="I189" s="140"/>
      <c r="L189" s="136"/>
      <c r="M189" s="141"/>
      <c r="N189" s="142"/>
      <c r="O189" s="142"/>
      <c r="P189" s="142"/>
      <c r="Q189" s="142"/>
      <c r="R189" s="142"/>
      <c r="S189" s="142"/>
      <c r="T189" s="143"/>
      <c r="AT189" s="137" t="s">
        <v>144</v>
      </c>
      <c r="AU189" s="137" t="s">
        <v>71</v>
      </c>
      <c r="AV189" s="9" t="s">
        <v>80</v>
      </c>
      <c r="AW189" s="9" t="s">
        <v>32</v>
      </c>
      <c r="AX189" s="9" t="s">
        <v>78</v>
      </c>
      <c r="AY189" s="137" t="s">
        <v>140</v>
      </c>
    </row>
    <row r="190" spans="2:65" s="1" customFormat="1" ht="22.5" customHeight="1">
      <c r="B190" s="120"/>
      <c r="C190" s="121" t="s">
        <v>367</v>
      </c>
      <c r="D190" s="121" t="s">
        <v>134</v>
      </c>
      <c r="E190" s="122" t="s">
        <v>368</v>
      </c>
      <c r="F190" s="123" t="s">
        <v>369</v>
      </c>
      <c r="G190" s="124" t="s">
        <v>171</v>
      </c>
      <c r="H190" s="125">
        <v>12.628</v>
      </c>
      <c r="I190" s="126"/>
      <c r="J190" s="127">
        <f>ROUND(I190*H190,2)</f>
        <v>0</v>
      </c>
      <c r="K190" s="123" t="s">
        <v>138</v>
      </c>
      <c r="L190" s="26"/>
      <c r="M190" s="128" t="s">
        <v>1</v>
      </c>
      <c r="N190" s="129" t="s">
        <v>42</v>
      </c>
      <c r="O190" s="45"/>
      <c r="P190" s="130">
        <f>O190*H190</f>
        <v>0</v>
      </c>
      <c r="Q190" s="130">
        <v>0</v>
      </c>
      <c r="R190" s="130">
        <f>Q190*H190</f>
        <v>0</v>
      </c>
      <c r="S190" s="130">
        <v>0</v>
      </c>
      <c r="T190" s="131">
        <f>S190*H190</f>
        <v>0</v>
      </c>
      <c r="AR190" s="12" t="s">
        <v>214</v>
      </c>
      <c r="AT190" s="12" t="s">
        <v>134</v>
      </c>
      <c r="AU190" s="12" t="s">
        <v>71</v>
      </c>
      <c r="AY190" s="12" t="s">
        <v>140</v>
      </c>
      <c r="BE190" s="132">
        <f>IF(N190="základní",J190,0)</f>
        <v>0</v>
      </c>
      <c r="BF190" s="132">
        <f>IF(N190="snížená",J190,0)</f>
        <v>0</v>
      </c>
      <c r="BG190" s="132">
        <f>IF(N190="zákl. přenesená",J190,0)</f>
        <v>0</v>
      </c>
      <c r="BH190" s="132">
        <f>IF(N190="sníž. přenesená",J190,0)</f>
        <v>0</v>
      </c>
      <c r="BI190" s="132">
        <f>IF(N190="nulová",J190,0)</f>
        <v>0</v>
      </c>
      <c r="BJ190" s="12" t="s">
        <v>78</v>
      </c>
      <c r="BK190" s="132">
        <f>ROUND(I190*H190,2)</f>
        <v>0</v>
      </c>
      <c r="BL190" s="12" t="s">
        <v>214</v>
      </c>
      <c r="BM190" s="12" t="s">
        <v>746</v>
      </c>
    </row>
    <row r="191" spans="2:65" s="1" customFormat="1" ht="58.5">
      <c r="B191" s="26"/>
      <c r="D191" s="133" t="s">
        <v>142</v>
      </c>
      <c r="F191" s="134" t="s">
        <v>371</v>
      </c>
      <c r="I191" s="88"/>
      <c r="L191" s="26"/>
      <c r="M191" s="135"/>
      <c r="N191" s="45"/>
      <c r="O191" s="45"/>
      <c r="P191" s="45"/>
      <c r="Q191" s="45"/>
      <c r="R191" s="45"/>
      <c r="S191" s="45"/>
      <c r="T191" s="46"/>
      <c r="AT191" s="12" t="s">
        <v>142</v>
      </c>
      <c r="AU191" s="12" t="s">
        <v>71</v>
      </c>
    </row>
    <row r="192" spans="2:65" s="9" customFormat="1" ht="11.25">
      <c r="B192" s="136"/>
      <c r="D192" s="133" t="s">
        <v>144</v>
      </c>
      <c r="E192" s="137" t="s">
        <v>1</v>
      </c>
      <c r="F192" s="138" t="s">
        <v>747</v>
      </c>
      <c r="H192" s="139">
        <v>12.628</v>
      </c>
      <c r="I192" s="140"/>
      <c r="L192" s="136"/>
      <c r="M192" s="141"/>
      <c r="N192" s="142"/>
      <c r="O192" s="142"/>
      <c r="P192" s="142"/>
      <c r="Q192" s="142"/>
      <c r="R192" s="142"/>
      <c r="S192" s="142"/>
      <c r="T192" s="143"/>
      <c r="AT192" s="137" t="s">
        <v>144</v>
      </c>
      <c r="AU192" s="137" t="s">
        <v>71</v>
      </c>
      <c r="AV192" s="9" t="s">
        <v>80</v>
      </c>
      <c r="AW192" s="9" t="s">
        <v>32</v>
      </c>
      <c r="AX192" s="9" t="s">
        <v>78</v>
      </c>
      <c r="AY192" s="137" t="s">
        <v>140</v>
      </c>
    </row>
    <row r="193" spans="2:65" s="1" customFormat="1" ht="16.5" customHeight="1">
      <c r="B193" s="120"/>
      <c r="C193" s="121" t="s">
        <v>373</v>
      </c>
      <c r="D193" s="121" t="s">
        <v>134</v>
      </c>
      <c r="E193" s="122" t="s">
        <v>353</v>
      </c>
      <c r="F193" s="123" t="s">
        <v>354</v>
      </c>
      <c r="G193" s="124" t="s">
        <v>171</v>
      </c>
      <c r="H193" s="125">
        <v>47.567999999999998</v>
      </c>
      <c r="I193" s="126"/>
      <c r="J193" s="127">
        <f>ROUND(I193*H193,2)</f>
        <v>0</v>
      </c>
      <c r="K193" s="123" t="s">
        <v>138</v>
      </c>
      <c r="L193" s="26"/>
      <c r="M193" s="128" t="s">
        <v>1</v>
      </c>
      <c r="N193" s="129" t="s">
        <v>42</v>
      </c>
      <c r="O193" s="45"/>
      <c r="P193" s="130">
        <f>O193*H193</f>
        <v>0</v>
      </c>
      <c r="Q193" s="130">
        <v>0</v>
      </c>
      <c r="R193" s="130">
        <f>Q193*H193</f>
        <v>0</v>
      </c>
      <c r="S193" s="130">
        <v>0</v>
      </c>
      <c r="T193" s="131">
        <f>S193*H193</f>
        <v>0</v>
      </c>
      <c r="AR193" s="12" t="s">
        <v>214</v>
      </c>
      <c r="AT193" s="12" t="s">
        <v>134</v>
      </c>
      <c r="AU193" s="12" t="s">
        <v>71</v>
      </c>
      <c r="AY193" s="12" t="s">
        <v>140</v>
      </c>
      <c r="BE193" s="132">
        <f>IF(N193="základní",J193,0)</f>
        <v>0</v>
      </c>
      <c r="BF193" s="132">
        <f>IF(N193="snížená",J193,0)</f>
        <v>0</v>
      </c>
      <c r="BG193" s="132">
        <f>IF(N193="zákl. přenesená",J193,0)</f>
        <v>0</v>
      </c>
      <c r="BH193" s="132">
        <f>IF(N193="sníž. přenesená",J193,0)</f>
        <v>0</v>
      </c>
      <c r="BI193" s="132">
        <f>IF(N193="nulová",J193,0)</f>
        <v>0</v>
      </c>
      <c r="BJ193" s="12" t="s">
        <v>78</v>
      </c>
      <c r="BK193" s="132">
        <f>ROUND(I193*H193,2)</f>
        <v>0</v>
      </c>
      <c r="BL193" s="12" t="s">
        <v>214</v>
      </c>
      <c r="BM193" s="12" t="s">
        <v>748</v>
      </c>
    </row>
    <row r="194" spans="2:65" s="1" customFormat="1" ht="58.5">
      <c r="B194" s="26"/>
      <c r="D194" s="133" t="s">
        <v>142</v>
      </c>
      <c r="F194" s="134" t="s">
        <v>356</v>
      </c>
      <c r="I194" s="88"/>
      <c r="L194" s="26"/>
      <c r="M194" s="135"/>
      <c r="N194" s="45"/>
      <c r="O194" s="45"/>
      <c r="P194" s="45"/>
      <c r="Q194" s="45"/>
      <c r="R194" s="45"/>
      <c r="S194" s="45"/>
      <c r="T194" s="46"/>
      <c r="AT194" s="12" t="s">
        <v>142</v>
      </c>
      <c r="AU194" s="12" t="s">
        <v>71</v>
      </c>
    </row>
    <row r="195" spans="2:65" s="9" customFormat="1" ht="11.25">
      <c r="B195" s="136"/>
      <c r="D195" s="133" t="s">
        <v>144</v>
      </c>
      <c r="E195" s="137" t="s">
        <v>1</v>
      </c>
      <c r="F195" s="138" t="s">
        <v>749</v>
      </c>
      <c r="H195" s="139">
        <v>47.567999999999998</v>
      </c>
      <c r="I195" s="140"/>
      <c r="L195" s="136"/>
      <c r="M195" s="163"/>
      <c r="N195" s="164"/>
      <c r="O195" s="164"/>
      <c r="P195" s="164"/>
      <c r="Q195" s="164"/>
      <c r="R195" s="164"/>
      <c r="S195" s="164"/>
      <c r="T195" s="165"/>
      <c r="AT195" s="137" t="s">
        <v>144</v>
      </c>
      <c r="AU195" s="137" t="s">
        <v>71</v>
      </c>
      <c r="AV195" s="9" t="s">
        <v>80</v>
      </c>
      <c r="AW195" s="9" t="s">
        <v>32</v>
      </c>
      <c r="AX195" s="9" t="s">
        <v>78</v>
      </c>
      <c r="AY195" s="137" t="s">
        <v>140</v>
      </c>
    </row>
    <row r="196" spans="2:65" s="1" customFormat="1" ht="6.95" customHeight="1">
      <c r="B196" s="35"/>
      <c r="C196" s="36"/>
      <c r="D196" s="36"/>
      <c r="E196" s="36"/>
      <c r="F196" s="36"/>
      <c r="G196" s="36"/>
      <c r="H196" s="36"/>
      <c r="I196" s="104"/>
      <c r="J196" s="36"/>
      <c r="K196" s="36"/>
      <c r="L196" s="26"/>
    </row>
  </sheetData>
  <autoFilter ref="C84:K195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0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0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2" t="s">
        <v>105</v>
      </c>
    </row>
    <row r="3" spans="2:46" ht="6.95" customHeight="1">
      <c r="B3" s="13"/>
      <c r="C3" s="14"/>
      <c r="D3" s="14"/>
      <c r="E3" s="14"/>
      <c r="F3" s="14"/>
      <c r="G3" s="14"/>
      <c r="H3" s="14"/>
      <c r="I3" s="87"/>
      <c r="J3" s="14"/>
      <c r="K3" s="14"/>
      <c r="L3" s="15"/>
      <c r="AT3" s="12" t="s">
        <v>80</v>
      </c>
    </row>
    <row r="4" spans="2:46" ht="24.95" customHeight="1">
      <c r="B4" s="15"/>
      <c r="D4" s="16" t="s">
        <v>111</v>
      </c>
      <c r="L4" s="15"/>
      <c r="M4" s="17" t="s">
        <v>10</v>
      </c>
      <c r="AT4" s="12" t="s">
        <v>3</v>
      </c>
    </row>
    <row r="5" spans="2:46" ht="6.95" customHeight="1">
      <c r="B5" s="15"/>
      <c r="L5" s="15"/>
    </row>
    <row r="6" spans="2:46" ht="12" customHeight="1">
      <c r="B6" s="15"/>
      <c r="D6" s="21" t="s">
        <v>16</v>
      </c>
      <c r="L6" s="15"/>
    </row>
    <row r="7" spans="2:46" ht="16.5" customHeight="1">
      <c r="B7" s="15"/>
      <c r="E7" s="212" t="str">
        <f>'Rekapitulace stavby'!K6</f>
        <v>Opravné práce na trati Staňkov - Poběžovice</v>
      </c>
      <c r="F7" s="213"/>
      <c r="G7" s="213"/>
      <c r="H7" s="213"/>
      <c r="L7" s="15"/>
    </row>
    <row r="8" spans="2:46" ht="12" customHeight="1">
      <c r="B8" s="15"/>
      <c r="D8" s="21" t="s">
        <v>112</v>
      </c>
      <c r="L8" s="15"/>
    </row>
    <row r="9" spans="2:46" s="1" customFormat="1" ht="16.5" customHeight="1">
      <c r="B9" s="26"/>
      <c r="E9" s="212" t="s">
        <v>750</v>
      </c>
      <c r="F9" s="187"/>
      <c r="G9" s="187"/>
      <c r="H9" s="187"/>
      <c r="I9" s="88"/>
      <c r="L9" s="26"/>
    </row>
    <row r="10" spans="2:46" s="1" customFormat="1" ht="12" customHeight="1">
      <c r="B10" s="26"/>
      <c r="D10" s="21" t="s">
        <v>114</v>
      </c>
      <c r="I10" s="88"/>
      <c r="L10" s="26"/>
    </row>
    <row r="11" spans="2:46" s="1" customFormat="1" ht="36.950000000000003" customHeight="1">
      <c r="B11" s="26"/>
      <c r="E11" s="188" t="s">
        <v>751</v>
      </c>
      <c r="F11" s="187"/>
      <c r="G11" s="187"/>
      <c r="H11" s="187"/>
      <c r="I11" s="88"/>
      <c r="L11" s="26"/>
    </row>
    <row r="12" spans="2:46" s="1" customFormat="1" ht="11.25">
      <c r="B12" s="26"/>
      <c r="I12" s="88"/>
      <c r="L12" s="26"/>
    </row>
    <row r="13" spans="2:46" s="1" customFormat="1" ht="12" customHeight="1">
      <c r="B13" s="26"/>
      <c r="D13" s="21" t="s">
        <v>18</v>
      </c>
      <c r="F13" s="12" t="s">
        <v>1</v>
      </c>
      <c r="I13" s="89" t="s">
        <v>19</v>
      </c>
      <c r="J13" s="12" t="s">
        <v>1</v>
      </c>
      <c r="L13" s="26"/>
    </row>
    <row r="14" spans="2:46" s="1" customFormat="1" ht="12" customHeight="1">
      <c r="B14" s="26"/>
      <c r="D14" s="21" t="s">
        <v>20</v>
      </c>
      <c r="F14" s="12" t="s">
        <v>21</v>
      </c>
      <c r="I14" s="89" t="s">
        <v>22</v>
      </c>
      <c r="J14" s="42" t="str">
        <f>'Rekapitulace stavby'!AN8</f>
        <v>14. 3. 2019</v>
      </c>
      <c r="L14" s="26"/>
    </row>
    <row r="15" spans="2:46" s="1" customFormat="1" ht="10.9" customHeight="1">
      <c r="B15" s="26"/>
      <c r="I15" s="88"/>
      <c r="L15" s="26"/>
    </row>
    <row r="16" spans="2:46" s="1" customFormat="1" ht="12" customHeight="1">
      <c r="B16" s="26"/>
      <c r="D16" s="21" t="s">
        <v>24</v>
      </c>
      <c r="I16" s="89" t="s">
        <v>25</v>
      </c>
      <c r="J16" s="12" t="s">
        <v>1</v>
      </c>
      <c r="L16" s="26"/>
    </row>
    <row r="17" spans="2:12" s="1" customFormat="1" ht="18" customHeight="1">
      <c r="B17" s="26"/>
      <c r="E17" s="12" t="s">
        <v>26</v>
      </c>
      <c r="I17" s="89" t="s">
        <v>27</v>
      </c>
      <c r="J17" s="12" t="s">
        <v>1</v>
      </c>
      <c r="L17" s="26"/>
    </row>
    <row r="18" spans="2:12" s="1" customFormat="1" ht="6.95" customHeight="1">
      <c r="B18" s="26"/>
      <c r="I18" s="88"/>
      <c r="L18" s="26"/>
    </row>
    <row r="19" spans="2:12" s="1" customFormat="1" ht="12" customHeight="1">
      <c r="B19" s="26"/>
      <c r="D19" s="21" t="s">
        <v>28</v>
      </c>
      <c r="I19" s="89" t="s">
        <v>25</v>
      </c>
      <c r="J19" s="22" t="str">
        <f>'Rekapitulace stavby'!AN13</f>
        <v>Vyplň údaj</v>
      </c>
      <c r="L19" s="26"/>
    </row>
    <row r="20" spans="2:12" s="1" customFormat="1" ht="18" customHeight="1">
      <c r="B20" s="26"/>
      <c r="E20" s="214" t="str">
        <f>'Rekapitulace stavby'!E14</f>
        <v>Vyplň údaj</v>
      </c>
      <c r="F20" s="191"/>
      <c r="G20" s="191"/>
      <c r="H20" s="191"/>
      <c r="I20" s="89" t="s">
        <v>27</v>
      </c>
      <c r="J20" s="22" t="str">
        <f>'Rekapitulace stavby'!AN14</f>
        <v>Vyplň údaj</v>
      </c>
      <c r="L20" s="26"/>
    </row>
    <row r="21" spans="2:12" s="1" customFormat="1" ht="6.95" customHeight="1">
      <c r="B21" s="26"/>
      <c r="I21" s="88"/>
      <c r="L21" s="26"/>
    </row>
    <row r="22" spans="2:12" s="1" customFormat="1" ht="12" customHeight="1">
      <c r="B22" s="26"/>
      <c r="D22" s="21" t="s">
        <v>30</v>
      </c>
      <c r="I22" s="89" t="s">
        <v>25</v>
      </c>
      <c r="J22" s="12" t="str">
        <f>IF('Rekapitulace stavby'!AN16="","",'Rekapitulace stavby'!AN16)</f>
        <v/>
      </c>
      <c r="L22" s="26"/>
    </row>
    <row r="23" spans="2:12" s="1" customFormat="1" ht="18" customHeight="1">
      <c r="B23" s="26"/>
      <c r="E23" s="12" t="str">
        <f>IF('Rekapitulace stavby'!E17="","",'Rekapitulace stavby'!E17)</f>
        <v xml:space="preserve"> </v>
      </c>
      <c r="I23" s="89" t="s">
        <v>27</v>
      </c>
      <c r="J23" s="12" t="str">
        <f>IF('Rekapitulace stavby'!AN17="","",'Rekapitulace stavby'!AN17)</f>
        <v/>
      </c>
      <c r="L23" s="26"/>
    </row>
    <row r="24" spans="2:12" s="1" customFormat="1" ht="6.95" customHeight="1">
      <c r="B24" s="26"/>
      <c r="I24" s="88"/>
      <c r="L24" s="26"/>
    </row>
    <row r="25" spans="2:12" s="1" customFormat="1" ht="12" customHeight="1">
      <c r="B25" s="26"/>
      <c r="D25" s="21" t="s">
        <v>33</v>
      </c>
      <c r="I25" s="89" t="s">
        <v>25</v>
      </c>
      <c r="J25" s="12" t="s">
        <v>1</v>
      </c>
      <c r="L25" s="26"/>
    </row>
    <row r="26" spans="2:12" s="1" customFormat="1" ht="18" customHeight="1">
      <c r="B26" s="26"/>
      <c r="E26" s="12" t="s">
        <v>34</v>
      </c>
      <c r="I26" s="89" t="s">
        <v>27</v>
      </c>
      <c r="J26" s="12" t="s">
        <v>1</v>
      </c>
      <c r="L26" s="26"/>
    </row>
    <row r="27" spans="2:12" s="1" customFormat="1" ht="6.95" customHeight="1">
      <c r="B27" s="26"/>
      <c r="I27" s="88"/>
      <c r="L27" s="26"/>
    </row>
    <row r="28" spans="2:12" s="1" customFormat="1" ht="12" customHeight="1">
      <c r="B28" s="26"/>
      <c r="D28" s="21" t="s">
        <v>35</v>
      </c>
      <c r="I28" s="88"/>
      <c r="L28" s="26"/>
    </row>
    <row r="29" spans="2:12" s="7" customFormat="1" ht="16.5" customHeight="1">
      <c r="B29" s="90"/>
      <c r="E29" s="195" t="s">
        <v>1</v>
      </c>
      <c r="F29" s="195"/>
      <c r="G29" s="195"/>
      <c r="H29" s="195"/>
      <c r="I29" s="91"/>
      <c r="L29" s="90"/>
    </row>
    <row r="30" spans="2:12" s="1" customFormat="1" ht="6.95" customHeight="1">
      <c r="B30" s="26"/>
      <c r="I30" s="88"/>
      <c r="L30" s="26"/>
    </row>
    <row r="31" spans="2:12" s="1" customFormat="1" ht="6.95" customHeight="1">
      <c r="B31" s="26"/>
      <c r="D31" s="43"/>
      <c r="E31" s="43"/>
      <c r="F31" s="43"/>
      <c r="G31" s="43"/>
      <c r="H31" s="43"/>
      <c r="I31" s="92"/>
      <c r="J31" s="43"/>
      <c r="K31" s="43"/>
      <c r="L31" s="26"/>
    </row>
    <row r="32" spans="2:12" s="1" customFormat="1" ht="25.35" customHeight="1">
      <c r="B32" s="26"/>
      <c r="D32" s="93" t="s">
        <v>37</v>
      </c>
      <c r="I32" s="88"/>
      <c r="J32" s="56">
        <f>ROUND(J85, 2)</f>
        <v>0</v>
      </c>
      <c r="L32" s="26"/>
    </row>
    <row r="33" spans="2:12" s="1" customFormat="1" ht="6.95" customHeight="1">
      <c r="B33" s="26"/>
      <c r="D33" s="43"/>
      <c r="E33" s="43"/>
      <c r="F33" s="43"/>
      <c r="G33" s="43"/>
      <c r="H33" s="43"/>
      <c r="I33" s="92"/>
      <c r="J33" s="43"/>
      <c r="K33" s="43"/>
      <c r="L33" s="26"/>
    </row>
    <row r="34" spans="2:12" s="1" customFormat="1" ht="14.45" customHeight="1">
      <c r="B34" s="26"/>
      <c r="F34" s="29" t="s">
        <v>39</v>
      </c>
      <c r="I34" s="94" t="s">
        <v>38</v>
      </c>
      <c r="J34" s="29" t="s">
        <v>40</v>
      </c>
      <c r="L34" s="26"/>
    </row>
    <row r="35" spans="2:12" s="1" customFormat="1" ht="14.45" customHeight="1">
      <c r="B35" s="26"/>
      <c r="D35" s="21" t="s">
        <v>41</v>
      </c>
      <c r="E35" s="21" t="s">
        <v>42</v>
      </c>
      <c r="F35" s="95">
        <f>ROUND((SUM(BE85:BE109)),  2)</f>
        <v>0</v>
      </c>
      <c r="I35" s="96">
        <v>0.21</v>
      </c>
      <c r="J35" s="95">
        <f>ROUND(((SUM(BE85:BE109))*I35),  2)</f>
        <v>0</v>
      </c>
      <c r="L35" s="26"/>
    </row>
    <row r="36" spans="2:12" s="1" customFormat="1" ht="14.45" customHeight="1">
      <c r="B36" s="26"/>
      <c r="E36" s="21" t="s">
        <v>43</v>
      </c>
      <c r="F36" s="95">
        <f>ROUND((SUM(BF85:BF109)),  2)</f>
        <v>0</v>
      </c>
      <c r="I36" s="96">
        <v>0.15</v>
      </c>
      <c r="J36" s="95">
        <f>ROUND(((SUM(BF85:BF109))*I36),  2)</f>
        <v>0</v>
      </c>
      <c r="L36" s="26"/>
    </row>
    <row r="37" spans="2:12" s="1" customFormat="1" ht="14.45" hidden="1" customHeight="1">
      <c r="B37" s="26"/>
      <c r="E37" s="21" t="s">
        <v>44</v>
      </c>
      <c r="F37" s="95">
        <f>ROUND((SUM(BG85:BG109)),  2)</f>
        <v>0</v>
      </c>
      <c r="I37" s="96">
        <v>0.21</v>
      </c>
      <c r="J37" s="95">
        <f>0</f>
        <v>0</v>
      </c>
      <c r="L37" s="26"/>
    </row>
    <row r="38" spans="2:12" s="1" customFormat="1" ht="14.45" hidden="1" customHeight="1">
      <c r="B38" s="26"/>
      <c r="E38" s="21" t="s">
        <v>45</v>
      </c>
      <c r="F38" s="95">
        <f>ROUND((SUM(BH85:BH109)),  2)</f>
        <v>0</v>
      </c>
      <c r="I38" s="96">
        <v>0.15</v>
      </c>
      <c r="J38" s="95">
        <f>0</f>
        <v>0</v>
      </c>
      <c r="L38" s="26"/>
    </row>
    <row r="39" spans="2:12" s="1" customFormat="1" ht="14.45" hidden="1" customHeight="1">
      <c r="B39" s="26"/>
      <c r="E39" s="21" t="s">
        <v>46</v>
      </c>
      <c r="F39" s="95">
        <f>ROUND((SUM(BI85:BI109)),  2)</f>
        <v>0</v>
      </c>
      <c r="I39" s="96">
        <v>0</v>
      </c>
      <c r="J39" s="95">
        <f>0</f>
        <v>0</v>
      </c>
      <c r="L39" s="26"/>
    </row>
    <row r="40" spans="2:12" s="1" customFormat="1" ht="6.95" customHeight="1">
      <c r="B40" s="26"/>
      <c r="I40" s="88"/>
      <c r="L40" s="26"/>
    </row>
    <row r="41" spans="2:12" s="1" customFormat="1" ht="25.35" customHeight="1">
      <c r="B41" s="26"/>
      <c r="C41" s="97"/>
      <c r="D41" s="98" t="s">
        <v>47</v>
      </c>
      <c r="E41" s="47"/>
      <c r="F41" s="47"/>
      <c r="G41" s="99" t="s">
        <v>48</v>
      </c>
      <c r="H41" s="100" t="s">
        <v>49</v>
      </c>
      <c r="I41" s="101"/>
      <c r="J41" s="102">
        <f>SUM(J32:J39)</f>
        <v>0</v>
      </c>
      <c r="K41" s="103"/>
      <c r="L41" s="26"/>
    </row>
    <row r="42" spans="2:12" s="1" customFormat="1" ht="14.45" customHeight="1">
      <c r="B42" s="35"/>
      <c r="C42" s="36"/>
      <c r="D42" s="36"/>
      <c r="E42" s="36"/>
      <c r="F42" s="36"/>
      <c r="G42" s="36"/>
      <c r="H42" s="36"/>
      <c r="I42" s="104"/>
      <c r="J42" s="36"/>
      <c r="K42" s="36"/>
      <c r="L42" s="26"/>
    </row>
    <row r="46" spans="2:12" s="1" customFormat="1" ht="6.95" customHeight="1">
      <c r="B46" s="37"/>
      <c r="C46" s="38"/>
      <c r="D46" s="38"/>
      <c r="E46" s="38"/>
      <c r="F46" s="38"/>
      <c r="G46" s="38"/>
      <c r="H46" s="38"/>
      <c r="I46" s="105"/>
      <c r="J46" s="38"/>
      <c r="K46" s="38"/>
      <c r="L46" s="26"/>
    </row>
    <row r="47" spans="2:12" s="1" customFormat="1" ht="24.95" customHeight="1">
      <c r="B47" s="26"/>
      <c r="C47" s="16" t="s">
        <v>116</v>
      </c>
      <c r="I47" s="88"/>
      <c r="L47" s="26"/>
    </row>
    <row r="48" spans="2:12" s="1" customFormat="1" ht="6.95" customHeight="1">
      <c r="B48" s="26"/>
      <c r="I48" s="88"/>
      <c r="L48" s="26"/>
    </row>
    <row r="49" spans="2:47" s="1" customFormat="1" ht="12" customHeight="1">
      <c r="B49" s="26"/>
      <c r="C49" s="21" t="s">
        <v>16</v>
      </c>
      <c r="I49" s="88"/>
      <c r="L49" s="26"/>
    </row>
    <row r="50" spans="2:47" s="1" customFormat="1" ht="16.5" customHeight="1">
      <c r="B50" s="26"/>
      <c r="E50" s="212" t="str">
        <f>E7</f>
        <v>Opravné práce na trati Staňkov - Poběžovice</v>
      </c>
      <c r="F50" s="213"/>
      <c r="G50" s="213"/>
      <c r="H50" s="213"/>
      <c r="I50" s="88"/>
      <c r="L50" s="26"/>
    </row>
    <row r="51" spans="2:47" ht="12" customHeight="1">
      <c r="B51" s="15"/>
      <c r="C51" s="21" t="s">
        <v>112</v>
      </c>
      <c r="L51" s="15"/>
    </row>
    <row r="52" spans="2:47" s="1" customFormat="1" ht="16.5" customHeight="1">
      <c r="B52" s="26"/>
      <c r="E52" s="212" t="s">
        <v>750</v>
      </c>
      <c r="F52" s="187"/>
      <c r="G52" s="187"/>
      <c r="H52" s="187"/>
      <c r="I52" s="88"/>
      <c r="L52" s="26"/>
    </row>
    <row r="53" spans="2:47" s="1" customFormat="1" ht="12" customHeight="1">
      <c r="B53" s="26"/>
      <c r="C53" s="21" t="s">
        <v>114</v>
      </c>
      <c r="I53" s="88"/>
      <c r="L53" s="26"/>
    </row>
    <row r="54" spans="2:47" s="1" customFormat="1" ht="16.5" customHeight="1">
      <c r="B54" s="26"/>
      <c r="E54" s="188" t="str">
        <f>E11</f>
        <v>SO 4.1 - Materiál objednatele</v>
      </c>
      <c r="F54" s="187"/>
      <c r="G54" s="187"/>
      <c r="H54" s="187"/>
      <c r="I54" s="88"/>
      <c r="L54" s="26"/>
    </row>
    <row r="55" spans="2:47" s="1" customFormat="1" ht="6.95" customHeight="1">
      <c r="B55" s="26"/>
      <c r="I55" s="88"/>
      <c r="L55" s="26"/>
    </row>
    <row r="56" spans="2:47" s="1" customFormat="1" ht="12" customHeight="1">
      <c r="B56" s="26"/>
      <c r="C56" s="21" t="s">
        <v>20</v>
      </c>
      <c r="F56" s="12" t="str">
        <f>F14</f>
        <v>TO Domažlice</v>
      </c>
      <c r="I56" s="89" t="s">
        <v>22</v>
      </c>
      <c r="J56" s="42" t="str">
        <f>IF(J14="","",J14)</f>
        <v>14. 3. 2019</v>
      </c>
      <c r="L56" s="26"/>
    </row>
    <row r="57" spans="2:47" s="1" customFormat="1" ht="6.95" customHeight="1">
      <c r="B57" s="26"/>
      <c r="I57" s="88"/>
      <c r="L57" s="26"/>
    </row>
    <row r="58" spans="2:47" s="1" customFormat="1" ht="13.7" customHeight="1">
      <c r="B58" s="26"/>
      <c r="C58" s="21" t="s">
        <v>24</v>
      </c>
      <c r="F58" s="12" t="str">
        <f>E17</f>
        <v>SŽDC s.o. - OŘ Plzeň</v>
      </c>
      <c r="I58" s="89" t="s">
        <v>30</v>
      </c>
      <c r="J58" s="24" t="str">
        <f>E23</f>
        <v xml:space="preserve"> </v>
      </c>
      <c r="L58" s="26"/>
    </row>
    <row r="59" spans="2:47" s="1" customFormat="1" ht="13.7" customHeight="1">
      <c r="B59" s="26"/>
      <c r="C59" s="21" t="s">
        <v>28</v>
      </c>
      <c r="F59" s="12" t="str">
        <f>IF(E20="","",E20)</f>
        <v>Vyplň údaj</v>
      </c>
      <c r="I59" s="89" t="s">
        <v>33</v>
      </c>
      <c r="J59" s="24" t="str">
        <f>E26</f>
        <v>Jung</v>
      </c>
      <c r="L59" s="26"/>
    </row>
    <row r="60" spans="2:47" s="1" customFormat="1" ht="10.35" customHeight="1">
      <c r="B60" s="26"/>
      <c r="I60" s="88"/>
      <c r="L60" s="26"/>
    </row>
    <row r="61" spans="2:47" s="1" customFormat="1" ht="29.25" customHeight="1">
      <c r="B61" s="26"/>
      <c r="C61" s="106" t="s">
        <v>117</v>
      </c>
      <c r="D61" s="97"/>
      <c r="E61" s="97"/>
      <c r="F61" s="97"/>
      <c r="G61" s="97"/>
      <c r="H61" s="97"/>
      <c r="I61" s="107"/>
      <c r="J61" s="108" t="s">
        <v>118</v>
      </c>
      <c r="K61" s="97"/>
      <c r="L61" s="26"/>
    </row>
    <row r="62" spans="2:47" s="1" customFormat="1" ht="10.35" customHeight="1">
      <c r="B62" s="26"/>
      <c r="I62" s="88"/>
      <c r="L62" s="26"/>
    </row>
    <row r="63" spans="2:47" s="1" customFormat="1" ht="22.9" customHeight="1">
      <c r="B63" s="26"/>
      <c r="C63" s="109" t="s">
        <v>119</v>
      </c>
      <c r="I63" s="88"/>
      <c r="J63" s="56">
        <f>J85</f>
        <v>0</v>
      </c>
      <c r="L63" s="26"/>
      <c r="AU63" s="12" t="s">
        <v>120</v>
      </c>
    </row>
    <row r="64" spans="2:47" s="1" customFormat="1" ht="21.75" customHeight="1">
      <c r="B64" s="26"/>
      <c r="I64" s="88"/>
      <c r="L64" s="26"/>
    </row>
    <row r="65" spans="2:12" s="1" customFormat="1" ht="6.95" customHeight="1">
      <c r="B65" s="35"/>
      <c r="C65" s="36"/>
      <c r="D65" s="36"/>
      <c r="E65" s="36"/>
      <c r="F65" s="36"/>
      <c r="G65" s="36"/>
      <c r="H65" s="36"/>
      <c r="I65" s="104"/>
      <c r="J65" s="36"/>
      <c r="K65" s="36"/>
      <c r="L65" s="26"/>
    </row>
    <row r="69" spans="2:12" s="1" customFormat="1" ht="6.95" customHeight="1">
      <c r="B69" s="37"/>
      <c r="C69" s="38"/>
      <c r="D69" s="38"/>
      <c r="E69" s="38"/>
      <c r="F69" s="38"/>
      <c r="G69" s="38"/>
      <c r="H69" s="38"/>
      <c r="I69" s="105"/>
      <c r="J69" s="38"/>
      <c r="K69" s="38"/>
      <c r="L69" s="26"/>
    </row>
    <row r="70" spans="2:12" s="1" customFormat="1" ht="24.95" customHeight="1">
      <c r="B70" s="26"/>
      <c r="C70" s="16" t="s">
        <v>121</v>
      </c>
      <c r="I70" s="88"/>
      <c r="L70" s="26"/>
    </row>
    <row r="71" spans="2:12" s="1" customFormat="1" ht="6.95" customHeight="1">
      <c r="B71" s="26"/>
      <c r="I71" s="88"/>
      <c r="L71" s="26"/>
    </row>
    <row r="72" spans="2:12" s="1" customFormat="1" ht="12" customHeight="1">
      <c r="B72" s="26"/>
      <c r="C72" s="21" t="s">
        <v>16</v>
      </c>
      <c r="I72" s="88"/>
      <c r="L72" s="26"/>
    </row>
    <row r="73" spans="2:12" s="1" customFormat="1" ht="16.5" customHeight="1">
      <c r="B73" s="26"/>
      <c r="E73" s="212" t="str">
        <f>E7</f>
        <v>Opravné práce na trati Staňkov - Poběžovice</v>
      </c>
      <c r="F73" s="213"/>
      <c r="G73" s="213"/>
      <c r="H73" s="213"/>
      <c r="I73" s="88"/>
      <c r="L73" s="26"/>
    </row>
    <row r="74" spans="2:12" ht="12" customHeight="1">
      <c r="B74" s="15"/>
      <c r="C74" s="21" t="s">
        <v>112</v>
      </c>
      <c r="L74" s="15"/>
    </row>
    <row r="75" spans="2:12" s="1" customFormat="1" ht="16.5" customHeight="1">
      <c r="B75" s="26"/>
      <c r="E75" s="212" t="s">
        <v>750</v>
      </c>
      <c r="F75" s="187"/>
      <c r="G75" s="187"/>
      <c r="H75" s="187"/>
      <c r="I75" s="88"/>
      <c r="L75" s="26"/>
    </row>
    <row r="76" spans="2:12" s="1" customFormat="1" ht="12" customHeight="1">
      <c r="B76" s="26"/>
      <c r="C76" s="21" t="s">
        <v>114</v>
      </c>
      <c r="I76" s="88"/>
      <c r="L76" s="26"/>
    </row>
    <row r="77" spans="2:12" s="1" customFormat="1" ht="16.5" customHeight="1">
      <c r="B77" s="26"/>
      <c r="E77" s="188" t="str">
        <f>E11</f>
        <v>SO 4.1 - Materiál objednatele</v>
      </c>
      <c r="F77" s="187"/>
      <c r="G77" s="187"/>
      <c r="H77" s="187"/>
      <c r="I77" s="88"/>
      <c r="L77" s="26"/>
    </row>
    <row r="78" spans="2:12" s="1" customFormat="1" ht="6.95" customHeight="1">
      <c r="B78" s="26"/>
      <c r="I78" s="88"/>
      <c r="L78" s="26"/>
    </row>
    <row r="79" spans="2:12" s="1" customFormat="1" ht="12" customHeight="1">
      <c r="B79" s="26"/>
      <c r="C79" s="21" t="s">
        <v>20</v>
      </c>
      <c r="F79" s="12" t="str">
        <f>F14</f>
        <v>TO Domažlice</v>
      </c>
      <c r="I79" s="89" t="s">
        <v>22</v>
      </c>
      <c r="J79" s="42" t="str">
        <f>IF(J14="","",J14)</f>
        <v>14. 3. 2019</v>
      </c>
      <c r="L79" s="26"/>
    </row>
    <row r="80" spans="2:12" s="1" customFormat="1" ht="6.95" customHeight="1">
      <c r="B80" s="26"/>
      <c r="I80" s="88"/>
      <c r="L80" s="26"/>
    </row>
    <row r="81" spans="2:65" s="1" customFormat="1" ht="13.7" customHeight="1">
      <c r="B81" s="26"/>
      <c r="C81" s="21" t="s">
        <v>24</v>
      </c>
      <c r="F81" s="12" t="str">
        <f>E17</f>
        <v>SŽDC s.o. - OŘ Plzeň</v>
      </c>
      <c r="I81" s="89" t="s">
        <v>30</v>
      </c>
      <c r="J81" s="24" t="str">
        <f>E23</f>
        <v xml:space="preserve"> </v>
      </c>
      <c r="L81" s="26"/>
    </row>
    <row r="82" spans="2:65" s="1" customFormat="1" ht="13.7" customHeight="1">
      <c r="B82" s="26"/>
      <c r="C82" s="21" t="s">
        <v>28</v>
      </c>
      <c r="F82" s="12" t="str">
        <f>IF(E20="","",E20)</f>
        <v>Vyplň údaj</v>
      </c>
      <c r="I82" s="89" t="s">
        <v>33</v>
      </c>
      <c r="J82" s="24" t="str">
        <f>E26</f>
        <v>Jung</v>
      </c>
      <c r="L82" s="26"/>
    </row>
    <row r="83" spans="2:65" s="1" customFormat="1" ht="10.35" customHeight="1">
      <c r="B83" s="26"/>
      <c r="I83" s="88"/>
      <c r="L83" s="26"/>
    </row>
    <row r="84" spans="2:65" s="8" customFormat="1" ht="29.25" customHeight="1">
      <c r="B84" s="110"/>
      <c r="C84" s="111" t="s">
        <v>122</v>
      </c>
      <c r="D84" s="112" t="s">
        <v>56</v>
      </c>
      <c r="E84" s="112" t="s">
        <v>52</v>
      </c>
      <c r="F84" s="112" t="s">
        <v>53</v>
      </c>
      <c r="G84" s="112" t="s">
        <v>123</v>
      </c>
      <c r="H84" s="112" t="s">
        <v>124</v>
      </c>
      <c r="I84" s="113" t="s">
        <v>125</v>
      </c>
      <c r="J84" s="114" t="s">
        <v>118</v>
      </c>
      <c r="K84" s="115" t="s">
        <v>126</v>
      </c>
      <c r="L84" s="110"/>
      <c r="M84" s="49" t="s">
        <v>1</v>
      </c>
      <c r="N84" s="50" t="s">
        <v>41</v>
      </c>
      <c r="O84" s="50" t="s">
        <v>127</v>
      </c>
      <c r="P84" s="50" t="s">
        <v>128</v>
      </c>
      <c r="Q84" s="50" t="s">
        <v>129</v>
      </c>
      <c r="R84" s="50" t="s">
        <v>130</v>
      </c>
      <c r="S84" s="50" t="s">
        <v>131</v>
      </c>
      <c r="T84" s="51" t="s">
        <v>132</v>
      </c>
    </row>
    <row r="85" spans="2:65" s="1" customFormat="1" ht="22.9" customHeight="1">
      <c r="B85" s="26"/>
      <c r="C85" s="54" t="s">
        <v>133</v>
      </c>
      <c r="I85" s="88"/>
      <c r="J85" s="116">
        <f>BK85</f>
        <v>0</v>
      </c>
      <c r="L85" s="26"/>
      <c r="M85" s="52"/>
      <c r="N85" s="43"/>
      <c r="O85" s="43"/>
      <c r="P85" s="117">
        <f>SUM(P86:P109)</f>
        <v>0</v>
      </c>
      <c r="Q85" s="43"/>
      <c r="R85" s="117">
        <f>SUM(R86:R109)</f>
        <v>1512.6241550000002</v>
      </c>
      <c r="S85" s="43"/>
      <c r="T85" s="118">
        <f>SUM(T86:T109)</f>
        <v>0</v>
      </c>
      <c r="AT85" s="12" t="s">
        <v>70</v>
      </c>
      <c r="AU85" s="12" t="s">
        <v>120</v>
      </c>
      <c r="BK85" s="119">
        <f>SUM(BK86:BK109)</f>
        <v>0</v>
      </c>
    </row>
    <row r="86" spans="2:65" s="1" customFormat="1" ht="16.5" customHeight="1">
      <c r="B86" s="120"/>
      <c r="C86" s="152" t="s">
        <v>78</v>
      </c>
      <c r="D86" s="152" t="s">
        <v>168</v>
      </c>
      <c r="E86" s="153" t="s">
        <v>752</v>
      </c>
      <c r="F86" s="154" t="s">
        <v>753</v>
      </c>
      <c r="G86" s="155" t="s">
        <v>178</v>
      </c>
      <c r="H86" s="156">
        <v>3806</v>
      </c>
      <c r="I86" s="157"/>
      <c r="J86" s="158">
        <f>ROUND(I86*H86,2)</f>
        <v>0</v>
      </c>
      <c r="K86" s="154" t="s">
        <v>138</v>
      </c>
      <c r="L86" s="159"/>
      <c r="M86" s="160" t="s">
        <v>1</v>
      </c>
      <c r="N86" s="161" t="s">
        <v>42</v>
      </c>
      <c r="O86" s="45"/>
      <c r="P86" s="130">
        <f>O86*H86</f>
        <v>0</v>
      </c>
      <c r="Q86" s="130">
        <v>0.32700000000000001</v>
      </c>
      <c r="R86" s="130">
        <f>Q86*H86</f>
        <v>1244.5620000000001</v>
      </c>
      <c r="S86" s="130">
        <v>0</v>
      </c>
      <c r="T86" s="131">
        <f>S86*H86</f>
        <v>0</v>
      </c>
      <c r="AR86" s="12" t="s">
        <v>189</v>
      </c>
      <c r="AT86" s="12" t="s">
        <v>168</v>
      </c>
      <c r="AU86" s="12" t="s">
        <v>71</v>
      </c>
      <c r="AY86" s="12" t="s">
        <v>140</v>
      </c>
      <c r="BE86" s="132">
        <f>IF(N86="základní",J86,0)</f>
        <v>0</v>
      </c>
      <c r="BF86" s="132">
        <f>IF(N86="snížená",J86,0)</f>
        <v>0</v>
      </c>
      <c r="BG86" s="132">
        <f>IF(N86="zákl. přenesená",J86,0)</f>
        <v>0</v>
      </c>
      <c r="BH86" s="132">
        <f>IF(N86="sníž. přenesená",J86,0)</f>
        <v>0</v>
      </c>
      <c r="BI86" s="132">
        <f>IF(N86="nulová",J86,0)</f>
        <v>0</v>
      </c>
      <c r="BJ86" s="12" t="s">
        <v>78</v>
      </c>
      <c r="BK86" s="132">
        <f>ROUND(I86*H86,2)</f>
        <v>0</v>
      </c>
      <c r="BL86" s="12" t="s">
        <v>139</v>
      </c>
      <c r="BM86" s="12" t="s">
        <v>754</v>
      </c>
    </row>
    <row r="87" spans="2:65" s="1" customFormat="1" ht="11.25">
      <c r="B87" s="26"/>
      <c r="D87" s="133" t="s">
        <v>142</v>
      </c>
      <c r="F87" s="134" t="s">
        <v>753</v>
      </c>
      <c r="I87" s="88"/>
      <c r="L87" s="26"/>
      <c r="M87" s="135"/>
      <c r="N87" s="45"/>
      <c r="O87" s="45"/>
      <c r="P87" s="45"/>
      <c r="Q87" s="45"/>
      <c r="R87" s="45"/>
      <c r="S87" s="45"/>
      <c r="T87" s="46"/>
      <c r="AT87" s="12" t="s">
        <v>142</v>
      </c>
      <c r="AU87" s="12" t="s">
        <v>71</v>
      </c>
    </row>
    <row r="88" spans="2:65" s="9" customFormat="1" ht="11.25">
      <c r="B88" s="136"/>
      <c r="D88" s="133" t="s">
        <v>144</v>
      </c>
      <c r="E88" s="137" t="s">
        <v>1</v>
      </c>
      <c r="F88" s="138" t="s">
        <v>755</v>
      </c>
      <c r="H88" s="139">
        <v>3806</v>
      </c>
      <c r="I88" s="140"/>
      <c r="L88" s="136"/>
      <c r="M88" s="141"/>
      <c r="N88" s="142"/>
      <c r="O88" s="142"/>
      <c r="P88" s="142"/>
      <c r="Q88" s="142"/>
      <c r="R88" s="142"/>
      <c r="S88" s="142"/>
      <c r="T88" s="143"/>
      <c r="AT88" s="137" t="s">
        <v>144</v>
      </c>
      <c r="AU88" s="137" t="s">
        <v>71</v>
      </c>
      <c r="AV88" s="9" t="s">
        <v>80</v>
      </c>
      <c r="AW88" s="9" t="s">
        <v>32</v>
      </c>
      <c r="AX88" s="9" t="s">
        <v>78</v>
      </c>
      <c r="AY88" s="137" t="s">
        <v>140</v>
      </c>
    </row>
    <row r="89" spans="2:65" s="1" customFormat="1" ht="16.5" customHeight="1">
      <c r="B89" s="120"/>
      <c r="C89" s="152" t="s">
        <v>80</v>
      </c>
      <c r="D89" s="152" t="s">
        <v>168</v>
      </c>
      <c r="E89" s="153" t="s">
        <v>756</v>
      </c>
      <c r="F89" s="154" t="s">
        <v>757</v>
      </c>
      <c r="G89" s="155" t="s">
        <v>178</v>
      </c>
      <c r="H89" s="156">
        <v>61</v>
      </c>
      <c r="I89" s="157"/>
      <c r="J89" s="158">
        <f>ROUND(I89*H89,2)</f>
        <v>0</v>
      </c>
      <c r="K89" s="154" t="s">
        <v>138</v>
      </c>
      <c r="L89" s="159"/>
      <c r="M89" s="160" t="s">
        <v>1</v>
      </c>
      <c r="N89" s="161" t="s">
        <v>42</v>
      </c>
      <c r="O89" s="45"/>
      <c r="P89" s="130">
        <f>O89*H89</f>
        <v>0</v>
      </c>
      <c r="Q89" s="130">
        <v>3.70425</v>
      </c>
      <c r="R89" s="130">
        <f>Q89*H89</f>
        <v>225.95925</v>
      </c>
      <c r="S89" s="130">
        <v>0</v>
      </c>
      <c r="T89" s="131">
        <f>S89*H89</f>
        <v>0</v>
      </c>
      <c r="AR89" s="12" t="s">
        <v>189</v>
      </c>
      <c r="AT89" s="12" t="s">
        <v>168</v>
      </c>
      <c r="AU89" s="12" t="s">
        <v>71</v>
      </c>
      <c r="AY89" s="12" t="s">
        <v>140</v>
      </c>
      <c r="BE89" s="132">
        <f>IF(N89="základní",J89,0)</f>
        <v>0</v>
      </c>
      <c r="BF89" s="132">
        <f>IF(N89="snížená",J89,0)</f>
        <v>0</v>
      </c>
      <c r="BG89" s="132">
        <f>IF(N89="zákl. přenesená",J89,0)</f>
        <v>0</v>
      </c>
      <c r="BH89" s="132">
        <f>IF(N89="sníž. přenesená",J89,0)</f>
        <v>0</v>
      </c>
      <c r="BI89" s="132">
        <f>IF(N89="nulová",J89,0)</f>
        <v>0</v>
      </c>
      <c r="BJ89" s="12" t="s">
        <v>78</v>
      </c>
      <c r="BK89" s="132">
        <f>ROUND(I89*H89,2)</f>
        <v>0</v>
      </c>
      <c r="BL89" s="12" t="s">
        <v>139</v>
      </c>
      <c r="BM89" s="12" t="s">
        <v>758</v>
      </c>
    </row>
    <row r="90" spans="2:65" s="1" customFormat="1" ht="11.25">
      <c r="B90" s="26"/>
      <c r="D90" s="133" t="s">
        <v>142</v>
      </c>
      <c r="F90" s="134" t="s">
        <v>757</v>
      </c>
      <c r="I90" s="88"/>
      <c r="L90" s="26"/>
      <c r="M90" s="135"/>
      <c r="N90" s="45"/>
      <c r="O90" s="45"/>
      <c r="P90" s="45"/>
      <c r="Q90" s="45"/>
      <c r="R90" s="45"/>
      <c r="S90" s="45"/>
      <c r="T90" s="46"/>
      <c r="AT90" s="12" t="s">
        <v>142</v>
      </c>
      <c r="AU90" s="12" t="s">
        <v>71</v>
      </c>
    </row>
    <row r="91" spans="2:65" s="1" customFormat="1" ht="16.5" customHeight="1">
      <c r="B91" s="120"/>
      <c r="C91" s="152" t="s">
        <v>156</v>
      </c>
      <c r="D91" s="152" t="s">
        <v>168</v>
      </c>
      <c r="E91" s="153" t="s">
        <v>759</v>
      </c>
      <c r="F91" s="154" t="s">
        <v>760</v>
      </c>
      <c r="G91" s="155" t="s">
        <v>192</v>
      </c>
      <c r="H91" s="156">
        <v>18</v>
      </c>
      <c r="I91" s="157"/>
      <c r="J91" s="158">
        <f>ROUND(I91*H91,2)</f>
        <v>0</v>
      </c>
      <c r="K91" s="154" t="s">
        <v>138</v>
      </c>
      <c r="L91" s="159"/>
      <c r="M91" s="160" t="s">
        <v>1</v>
      </c>
      <c r="N91" s="161" t="s">
        <v>42</v>
      </c>
      <c r="O91" s="45"/>
      <c r="P91" s="130">
        <f>O91*H91</f>
        <v>0</v>
      </c>
      <c r="Q91" s="130">
        <v>0</v>
      </c>
      <c r="R91" s="130">
        <f>Q91*H91</f>
        <v>0</v>
      </c>
      <c r="S91" s="130">
        <v>0</v>
      </c>
      <c r="T91" s="131">
        <f>S91*H91</f>
        <v>0</v>
      </c>
      <c r="AR91" s="12" t="s">
        <v>189</v>
      </c>
      <c r="AT91" s="12" t="s">
        <v>168</v>
      </c>
      <c r="AU91" s="12" t="s">
        <v>71</v>
      </c>
      <c r="AY91" s="12" t="s">
        <v>140</v>
      </c>
      <c r="BE91" s="132">
        <f>IF(N91="základní",J91,0)</f>
        <v>0</v>
      </c>
      <c r="BF91" s="132">
        <f>IF(N91="snížená",J91,0)</f>
        <v>0</v>
      </c>
      <c r="BG91" s="132">
        <f>IF(N91="zákl. přenesená",J91,0)</f>
        <v>0</v>
      </c>
      <c r="BH91" s="132">
        <f>IF(N91="sníž. přenesená",J91,0)</f>
        <v>0</v>
      </c>
      <c r="BI91" s="132">
        <f>IF(N91="nulová",J91,0)</f>
        <v>0</v>
      </c>
      <c r="BJ91" s="12" t="s">
        <v>78</v>
      </c>
      <c r="BK91" s="132">
        <f>ROUND(I91*H91,2)</f>
        <v>0</v>
      </c>
      <c r="BL91" s="12" t="s">
        <v>139</v>
      </c>
      <c r="BM91" s="12" t="s">
        <v>761</v>
      </c>
    </row>
    <row r="92" spans="2:65" s="1" customFormat="1" ht="11.25">
      <c r="B92" s="26"/>
      <c r="D92" s="133" t="s">
        <v>142</v>
      </c>
      <c r="F92" s="134" t="s">
        <v>760</v>
      </c>
      <c r="I92" s="88"/>
      <c r="L92" s="26"/>
      <c r="M92" s="135"/>
      <c r="N92" s="45"/>
      <c r="O92" s="45"/>
      <c r="P92" s="45"/>
      <c r="Q92" s="45"/>
      <c r="R92" s="45"/>
      <c r="S92" s="45"/>
      <c r="T92" s="46"/>
      <c r="AT92" s="12" t="s">
        <v>142</v>
      </c>
      <c r="AU92" s="12" t="s">
        <v>71</v>
      </c>
    </row>
    <row r="93" spans="2:65" s="1" customFormat="1" ht="16.5" customHeight="1">
      <c r="B93" s="120"/>
      <c r="C93" s="152" t="s">
        <v>139</v>
      </c>
      <c r="D93" s="152" t="s">
        <v>168</v>
      </c>
      <c r="E93" s="153" t="s">
        <v>762</v>
      </c>
      <c r="F93" s="154" t="s">
        <v>763</v>
      </c>
      <c r="G93" s="155" t="s">
        <v>152</v>
      </c>
      <c r="H93" s="156">
        <v>23.291</v>
      </c>
      <c r="I93" s="157"/>
      <c r="J93" s="158">
        <f>ROUND(I93*H93,2)</f>
        <v>0</v>
      </c>
      <c r="K93" s="154" t="s">
        <v>138</v>
      </c>
      <c r="L93" s="159"/>
      <c r="M93" s="160" t="s">
        <v>1</v>
      </c>
      <c r="N93" s="161" t="s">
        <v>42</v>
      </c>
      <c r="O93" s="45"/>
      <c r="P93" s="130">
        <f>O93*H93</f>
        <v>0</v>
      </c>
      <c r="Q93" s="130">
        <v>0.95499999999999996</v>
      </c>
      <c r="R93" s="130">
        <f>Q93*H93</f>
        <v>22.242905</v>
      </c>
      <c r="S93" s="130">
        <v>0</v>
      </c>
      <c r="T93" s="131">
        <f>S93*H93</f>
        <v>0</v>
      </c>
      <c r="AR93" s="12" t="s">
        <v>189</v>
      </c>
      <c r="AT93" s="12" t="s">
        <v>168</v>
      </c>
      <c r="AU93" s="12" t="s">
        <v>71</v>
      </c>
      <c r="AY93" s="12" t="s">
        <v>140</v>
      </c>
      <c r="BE93" s="132">
        <f>IF(N93="základní",J93,0)</f>
        <v>0</v>
      </c>
      <c r="BF93" s="132">
        <f>IF(N93="snížená",J93,0)</f>
        <v>0</v>
      </c>
      <c r="BG93" s="132">
        <f>IF(N93="zákl. přenesená",J93,0)</f>
        <v>0</v>
      </c>
      <c r="BH93" s="132">
        <f>IF(N93="sníž. přenesená",J93,0)</f>
        <v>0</v>
      </c>
      <c r="BI93" s="132">
        <f>IF(N93="nulová",J93,0)</f>
        <v>0</v>
      </c>
      <c r="BJ93" s="12" t="s">
        <v>78</v>
      </c>
      <c r="BK93" s="132">
        <f>ROUND(I93*H93,2)</f>
        <v>0</v>
      </c>
      <c r="BL93" s="12" t="s">
        <v>139</v>
      </c>
      <c r="BM93" s="12" t="s">
        <v>764</v>
      </c>
    </row>
    <row r="94" spans="2:65" s="1" customFormat="1" ht="11.25">
      <c r="B94" s="26"/>
      <c r="D94" s="133" t="s">
        <v>142</v>
      </c>
      <c r="F94" s="134" t="s">
        <v>763</v>
      </c>
      <c r="I94" s="88"/>
      <c r="L94" s="26"/>
      <c r="M94" s="135"/>
      <c r="N94" s="45"/>
      <c r="O94" s="45"/>
      <c r="P94" s="45"/>
      <c r="Q94" s="45"/>
      <c r="R94" s="45"/>
      <c r="S94" s="45"/>
      <c r="T94" s="46"/>
      <c r="AT94" s="12" t="s">
        <v>142</v>
      </c>
      <c r="AU94" s="12" t="s">
        <v>71</v>
      </c>
    </row>
    <row r="95" spans="2:65" s="9" customFormat="1" ht="11.25">
      <c r="B95" s="136"/>
      <c r="D95" s="133" t="s">
        <v>144</v>
      </c>
      <c r="E95" s="137" t="s">
        <v>1</v>
      </c>
      <c r="F95" s="138" t="s">
        <v>765</v>
      </c>
      <c r="H95" s="139">
        <v>7.0090000000000003</v>
      </c>
      <c r="I95" s="140"/>
      <c r="L95" s="136"/>
      <c r="M95" s="141"/>
      <c r="N95" s="142"/>
      <c r="O95" s="142"/>
      <c r="P95" s="142"/>
      <c r="Q95" s="142"/>
      <c r="R95" s="142"/>
      <c r="S95" s="142"/>
      <c r="T95" s="143"/>
      <c r="AT95" s="137" t="s">
        <v>144</v>
      </c>
      <c r="AU95" s="137" t="s">
        <v>71</v>
      </c>
      <c r="AV95" s="9" t="s">
        <v>80</v>
      </c>
      <c r="AW95" s="9" t="s">
        <v>32</v>
      </c>
      <c r="AX95" s="9" t="s">
        <v>71</v>
      </c>
      <c r="AY95" s="137" t="s">
        <v>140</v>
      </c>
    </row>
    <row r="96" spans="2:65" s="9" customFormat="1" ht="11.25">
      <c r="B96" s="136"/>
      <c r="D96" s="133" t="s">
        <v>144</v>
      </c>
      <c r="E96" s="137" t="s">
        <v>1</v>
      </c>
      <c r="F96" s="138" t="s">
        <v>766</v>
      </c>
      <c r="H96" s="139">
        <v>8.01</v>
      </c>
      <c r="I96" s="140"/>
      <c r="L96" s="136"/>
      <c r="M96" s="141"/>
      <c r="N96" s="142"/>
      <c r="O96" s="142"/>
      <c r="P96" s="142"/>
      <c r="Q96" s="142"/>
      <c r="R96" s="142"/>
      <c r="S96" s="142"/>
      <c r="T96" s="143"/>
      <c r="AT96" s="137" t="s">
        <v>144</v>
      </c>
      <c r="AU96" s="137" t="s">
        <v>71</v>
      </c>
      <c r="AV96" s="9" t="s">
        <v>80</v>
      </c>
      <c r="AW96" s="9" t="s">
        <v>32</v>
      </c>
      <c r="AX96" s="9" t="s">
        <v>71</v>
      </c>
      <c r="AY96" s="137" t="s">
        <v>140</v>
      </c>
    </row>
    <row r="97" spans="2:65" s="9" customFormat="1" ht="11.25">
      <c r="B97" s="136"/>
      <c r="D97" s="133" t="s">
        <v>144</v>
      </c>
      <c r="E97" s="137" t="s">
        <v>1</v>
      </c>
      <c r="F97" s="138" t="s">
        <v>767</v>
      </c>
      <c r="H97" s="139">
        <v>8.2720000000000002</v>
      </c>
      <c r="I97" s="140"/>
      <c r="L97" s="136"/>
      <c r="M97" s="141"/>
      <c r="N97" s="142"/>
      <c r="O97" s="142"/>
      <c r="P97" s="142"/>
      <c r="Q97" s="142"/>
      <c r="R97" s="142"/>
      <c r="S97" s="142"/>
      <c r="T97" s="143"/>
      <c r="AT97" s="137" t="s">
        <v>144</v>
      </c>
      <c r="AU97" s="137" t="s">
        <v>71</v>
      </c>
      <c r="AV97" s="9" t="s">
        <v>80</v>
      </c>
      <c r="AW97" s="9" t="s">
        <v>32</v>
      </c>
      <c r="AX97" s="9" t="s">
        <v>71</v>
      </c>
      <c r="AY97" s="137" t="s">
        <v>140</v>
      </c>
    </row>
    <row r="98" spans="2:65" s="10" customFormat="1" ht="11.25">
      <c r="B98" s="144"/>
      <c r="D98" s="133" t="s">
        <v>144</v>
      </c>
      <c r="E98" s="145" t="s">
        <v>1</v>
      </c>
      <c r="F98" s="146" t="s">
        <v>149</v>
      </c>
      <c r="H98" s="147">
        <v>23.291</v>
      </c>
      <c r="I98" s="148"/>
      <c r="L98" s="144"/>
      <c r="M98" s="149"/>
      <c r="N98" s="150"/>
      <c r="O98" s="150"/>
      <c r="P98" s="150"/>
      <c r="Q98" s="150"/>
      <c r="R98" s="150"/>
      <c r="S98" s="150"/>
      <c r="T98" s="151"/>
      <c r="AT98" s="145" t="s">
        <v>144</v>
      </c>
      <c r="AU98" s="145" t="s">
        <v>71</v>
      </c>
      <c r="AV98" s="10" t="s">
        <v>139</v>
      </c>
      <c r="AW98" s="10" t="s">
        <v>32</v>
      </c>
      <c r="AX98" s="10" t="s">
        <v>78</v>
      </c>
      <c r="AY98" s="145" t="s">
        <v>140</v>
      </c>
    </row>
    <row r="99" spans="2:65" s="1" customFormat="1" ht="16.5" customHeight="1">
      <c r="B99" s="120"/>
      <c r="C99" s="152" t="s">
        <v>167</v>
      </c>
      <c r="D99" s="152" t="s">
        <v>168</v>
      </c>
      <c r="E99" s="153" t="s">
        <v>768</v>
      </c>
      <c r="F99" s="154" t="s">
        <v>769</v>
      </c>
      <c r="G99" s="155" t="s">
        <v>178</v>
      </c>
      <c r="H99" s="156">
        <v>234</v>
      </c>
      <c r="I99" s="157"/>
      <c r="J99" s="158">
        <f>ROUND(I99*H99,2)</f>
        <v>0</v>
      </c>
      <c r="K99" s="154" t="s">
        <v>138</v>
      </c>
      <c r="L99" s="159"/>
      <c r="M99" s="160" t="s">
        <v>1</v>
      </c>
      <c r="N99" s="161" t="s">
        <v>42</v>
      </c>
      <c r="O99" s="45"/>
      <c r="P99" s="130">
        <f>O99*H99</f>
        <v>0</v>
      </c>
      <c r="Q99" s="130">
        <v>0</v>
      </c>
      <c r="R99" s="130">
        <f>Q99*H99</f>
        <v>0</v>
      </c>
      <c r="S99" s="130">
        <v>0</v>
      </c>
      <c r="T99" s="131">
        <f>S99*H99</f>
        <v>0</v>
      </c>
      <c r="AR99" s="12" t="s">
        <v>189</v>
      </c>
      <c r="AT99" s="12" t="s">
        <v>168</v>
      </c>
      <c r="AU99" s="12" t="s">
        <v>71</v>
      </c>
      <c r="AY99" s="12" t="s">
        <v>140</v>
      </c>
      <c r="BE99" s="132">
        <f>IF(N99="základní",J99,0)</f>
        <v>0</v>
      </c>
      <c r="BF99" s="132">
        <f>IF(N99="snížená",J99,0)</f>
        <v>0</v>
      </c>
      <c r="BG99" s="132">
        <f>IF(N99="zákl. přenesená",J99,0)</f>
        <v>0</v>
      </c>
      <c r="BH99" s="132">
        <f>IF(N99="sníž. přenesená",J99,0)</f>
        <v>0</v>
      </c>
      <c r="BI99" s="132">
        <f>IF(N99="nulová",J99,0)</f>
        <v>0</v>
      </c>
      <c r="BJ99" s="12" t="s">
        <v>78</v>
      </c>
      <c r="BK99" s="132">
        <f>ROUND(I99*H99,2)</f>
        <v>0</v>
      </c>
      <c r="BL99" s="12" t="s">
        <v>139</v>
      </c>
      <c r="BM99" s="12" t="s">
        <v>770</v>
      </c>
    </row>
    <row r="100" spans="2:65" s="1" customFormat="1" ht="11.25">
      <c r="B100" s="26"/>
      <c r="D100" s="133" t="s">
        <v>142</v>
      </c>
      <c r="F100" s="134" t="s">
        <v>769</v>
      </c>
      <c r="I100" s="88"/>
      <c r="L100" s="26"/>
      <c r="M100" s="135"/>
      <c r="N100" s="45"/>
      <c r="O100" s="45"/>
      <c r="P100" s="45"/>
      <c r="Q100" s="45"/>
      <c r="R100" s="45"/>
      <c r="S100" s="45"/>
      <c r="T100" s="46"/>
      <c r="AT100" s="12" t="s">
        <v>142</v>
      </c>
      <c r="AU100" s="12" t="s">
        <v>71</v>
      </c>
    </row>
    <row r="101" spans="2:65" s="1" customFormat="1" ht="16.5" customHeight="1">
      <c r="B101" s="120"/>
      <c r="C101" s="152" t="s">
        <v>175</v>
      </c>
      <c r="D101" s="152" t="s">
        <v>168</v>
      </c>
      <c r="E101" s="153" t="s">
        <v>771</v>
      </c>
      <c r="F101" s="154" t="s">
        <v>772</v>
      </c>
      <c r="G101" s="155" t="s">
        <v>192</v>
      </c>
      <c r="H101" s="156">
        <v>272</v>
      </c>
      <c r="I101" s="157"/>
      <c r="J101" s="158">
        <f>ROUND(I101*H101,2)</f>
        <v>0</v>
      </c>
      <c r="K101" s="154" t="s">
        <v>138</v>
      </c>
      <c r="L101" s="159"/>
      <c r="M101" s="160" t="s">
        <v>1</v>
      </c>
      <c r="N101" s="161" t="s">
        <v>42</v>
      </c>
      <c r="O101" s="45"/>
      <c r="P101" s="130">
        <f>O101*H101</f>
        <v>0</v>
      </c>
      <c r="Q101" s="130">
        <v>0</v>
      </c>
      <c r="R101" s="130">
        <f>Q101*H101</f>
        <v>0</v>
      </c>
      <c r="S101" s="130">
        <v>0</v>
      </c>
      <c r="T101" s="131">
        <f>S101*H101</f>
        <v>0</v>
      </c>
      <c r="AR101" s="12" t="s">
        <v>189</v>
      </c>
      <c r="AT101" s="12" t="s">
        <v>168</v>
      </c>
      <c r="AU101" s="12" t="s">
        <v>71</v>
      </c>
      <c r="AY101" s="12" t="s">
        <v>140</v>
      </c>
      <c r="BE101" s="132">
        <f>IF(N101="základní",J101,0)</f>
        <v>0</v>
      </c>
      <c r="BF101" s="132">
        <f>IF(N101="snížená",J101,0)</f>
        <v>0</v>
      </c>
      <c r="BG101" s="132">
        <f>IF(N101="zákl. přenesená",J101,0)</f>
        <v>0</v>
      </c>
      <c r="BH101" s="132">
        <f>IF(N101="sníž. přenesená",J101,0)</f>
        <v>0</v>
      </c>
      <c r="BI101" s="132">
        <f>IF(N101="nulová",J101,0)</f>
        <v>0</v>
      </c>
      <c r="BJ101" s="12" t="s">
        <v>78</v>
      </c>
      <c r="BK101" s="132">
        <f>ROUND(I101*H101,2)</f>
        <v>0</v>
      </c>
      <c r="BL101" s="12" t="s">
        <v>139</v>
      </c>
      <c r="BM101" s="12" t="s">
        <v>773</v>
      </c>
    </row>
    <row r="102" spans="2:65" s="1" customFormat="1" ht="11.25">
      <c r="B102" s="26"/>
      <c r="D102" s="133" t="s">
        <v>142</v>
      </c>
      <c r="F102" s="134" t="s">
        <v>772</v>
      </c>
      <c r="I102" s="88"/>
      <c r="L102" s="26"/>
      <c r="M102" s="135"/>
      <c r="N102" s="45"/>
      <c r="O102" s="45"/>
      <c r="P102" s="45"/>
      <c r="Q102" s="45"/>
      <c r="R102" s="45"/>
      <c r="S102" s="45"/>
      <c r="T102" s="46"/>
      <c r="AT102" s="12" t="s">
        <v>142</v>
      </c>
      <c r="AU102" s="12" t="s">
        <v>71</v>
      </c>
    </row>
    <row r="103" spans="2:65" s="9" customFormat="1" ht="11.25">
      <c r="B103" s="136"/>
      <c r="D103" s="133" t="s">
        <v>144</v>
      </c>
      <c r="E103" s="137" t="s">
        <v>1</v>
      </c>
      <c r="F103" s="138" t="s">
        <v>774</v>
      </c>
      <c r="H103" s="139">
        <v>272</v>
      </c>
      <c r="I103" s="140"/>
      <c r="L103" s="136"/>
      <c r="M103" s="141"/>
      <c r="N103" s="142"/>
      <c r="O103" s="142"/>
      <c r="P103" s="142"/>
      <c r="Q103" s="142"/>
      <c r="R103" s="142"/>
      <c r="S103" s="142"/>
      <c r="T103" s="143"/>
      <c r="AT103" s="137" t="s">
        <v>144</v>
      </c>
      <c r="AU103" s="137" t="s">
        <v>71</v>
      </c>
      <c r="AV103" s="9" t="s">
        <v>80</v>
      </c>
      <c r="AW103" s="9" t="s">
        <v>32</v>
      </c>
      <c r="AX103" s="9" t="s">
        <v>78</v>
      </c>
      <c r="AY103" s="137" t="s">
        <v>140</v>
      </c>
    </row>
    <row r="104" spans="2:65" s="1" customFormat="1" ht="16.5" customHeight="1">
      <c r="B104" s="120"/>
      <c r="C104" s="152" t="s">
        <v>183</v>
      </c>
      <c r="D104" s="152" t="s">
        <v>168</v>
      </c>
      <c r="E104" s="153" t="s">
        <v>775</v>
      </c>
      <c r="F104" s="154" t="s">
        <v>776</v>
      </c>
      <c r="G104" s="155" t="s">
        <v>178</v>
      </c>
      <c r="H104" s="156">
        <v>10</v>
      </c>
      <c r="I104" s="157"/>
      <c r="J104" s="158">
        <f>ROUND(I104*H104,2)</f>
        <v>0</v>
      </c>
      <c r="K104" s="154" t="s">
        <v>138</v>
      </c>
      <c r="L104" s="159"/>
      <c r="M104" s="160" t="s">
        <v>1</v>
      </c>
      <c r="N104" s="161" t="s">
        <v>42</v>
      </c>
      <c r="O104" s="45"/>
      <c r="P104" s="130">
        <f>O104*H104</f>
        <v>0</v>
      </c>
      <c r="Q104" s="130">
        <v>0</v>
      </c>
      <c r="R104" s="130">
        <f>Q104*H104</f>
        <v>0</v>
      </c>
      <c r="S104" s="130">
        <v>0</v>
      </c>
      <c r="T104" s="131">
        <f>S104*H104</f>
        <v>0</v>
      </c>
      <c r="AR104" s="12" t="s">
        <v>189</v>
      </c>
      <c r="AT104" s="12" t="s">
        <v>168</v>
      </c>
      <c r="AU104" s="12" t="s">
        <v>71</v>
      </c>
      <c r="AY104" s="12" t="s">
        <v>140</v>
      </c>
      <c r="BE104" s="132">
        <f>IF(N104="základní",J104,0)</f>
        <v>0</v>
      </c>
      <c r="BF104" s="132">
        <f>IF(N104="snížená",J104,0)</f>
        <v>0</v>
      </c>
      <c r="BG104" s="132">
        <f>IF(N104="zákl. přenesená",J104,0)</f>
        <v>0</v>
      </c>
      <c r="BH104" s="132">
        <f>IF(N104="sníž. přenesená",J104,0)</f>
        <v>0</v>
      </c>
      <c r="BI104" s="132">
        <f>IF(N104="nulová",J104,0)</f>
        <v>0</v>
      </c>
      <c r="BJ104" s="12" t="s">
        <v>78</v>
      </c>
      <c r="BK104" s="132">
        <f>ROUND(I104*H104,2)</f>
        <v>0</v>
      </c>
      <c r="BL104" s="12" t="s">
        <v>139</v>
      </c>
      <c r="BM104" s="12" t="s">
        <v>777</v>
      </c>
    </row>
    <row r="105" spans="2:65" s="1" customFormat="1" ht="11.25">
      <c r="B105" s="26"/>
      <c r="D105" s="133" t="s">
        <v>142</v>
      </c>
      <c r="F105" s="134" t="s">
        <v>776</v>
      </c>
      <c r="I105" s="88"/>
      <c r="L105" s="26"/>
      <c r="M105" s="135"/>
      <c r="N105" s="45"/>
      <c r="O105" s="45"/>
      <c r="P105" s="45"/>
      <c r="Q105" s="45"/>
      <c r="R105" s="45"/>
      <c r="S105" s="45"/>
      <c r="T105" s="46"/>
      <c r="AT105" s="12" t="s">
        <v>142</v>
      </c>
      <c r="AU105" s="12" t="s">
        <v>71</v>
      </c>
    </row>
    <row r="106" spans="2:65" s="1" customFormat="1" ht="16.5" customHeight="1">
      <c r="B106" s="120"/>
      <c r="C106" s="152" t="s">
        <v>189</v>
      </c>
      <c r="D106" s="152" t="s">
        <v>168</v>
      </c>
      <c r="E106" s="153" t="s">
        <v>778</v>
      </c>
      <c r="F106" s="154" t="s">
        <v>779</v>
      </c>
      <c r="G106" s="155" t="s">
        <v>178</v>
      </c>
      <c r="H106" s="156">
        <v>10</v>
      </c>
      <c r="I106" s="157"/>
      <c r="J106" s="158">
        <f>ROUND(I106*H106,2)</f>
        <v>0</v>
      </c>
      <c r="K106" s="154" t="s">
        <v>138</v>
      </c>
      <c r="L106" s="159"/>
      <c r="M106" s="160" t="s">
        <v>1</v>
      </c>
      <c r="N106" s="161" t="s">
        <v>42</v>
      </c>
      <c r="O106" s="45"/>
      <c r="P106" s="130">
        <f>O106*H106</f>
        <v>0</v>
      </c>
      <c r="Q106" s="130">
        <v>0</v>
      </c>
      <c r="R106" s="130">
        <f>Q106*H106</f>
        <v>0</v>
      </c>
      <c r="S106" s="130">
        <v>0</v>
      </c>
      <c r="T106" s="131">
        <f>S106*H106</f>
        <v>0</v>
      </c>
      <c r="AR106" s="12" t="s">
        <v>189</v>
      </c>
      <c r="AT106" s="12" t="s">
        <v>168</v>
      </c>
      <c r="AU106" s="12" t="s">
        <v>71</v>
      </c>
      <c r="AY106" s="12" t="s">
        <v>140</v>
      </c>
      <c r="BE106" s="132">
        <f>IF(N106="základní",J106,0)</f>
        <v>0</v>
      </c>
      <c r="BF106" s="132">
        <f>IF(N106="snížená",J106,0)</f>
        <v>0</v>
      </c>
      <c r="BG106" s="132">
        <f>IF(N106="zákl. přenesená",J106,0)</f>
        <v>0</v>
      </c>
      <c r="BH106" s="132">
        <f>IF(N106="sníž. přenesená",J106,0)</f>
        <v>0</v>
      </c>
      <c r="BI106" s="132">
        <f>IF(N106="nulová",J106,0)</f>
        <v>0</v>
      </c>
      <c r="BJ106" s="12" t="s">
        <v>78</v>
      </c>
      <c r="BK106" s="132">
        <f>ROUND(I106*H106,2)</f>
        <v>0</v>
      </c>
      <c r="BL106" s="12" t="s">
        <v>139</v>
      </c>
      <c r="BM106" s="12" t="s">
        <v>780</v>
      </c>
    </row>
    <row r="107" spans="2:65" s="1" customFormat="1" ht="11.25">
      <c r="B107" s="26"/>
      <c r="D107" s="133" t="s">
        <v>142</v>
      </c>
      <c r="F107" s="134" t="s">
        <v>779</v>
      </c>
      <c r="I107" s="88"/>
      <c r="L107" s="26"/>
      <c r="M107" s="135"/>
      <c r="N107" s="45"/>
      <c r="O107" s="45"/>
      <c r="P107" s="45"/>
      <c r="Q107" s="45"/>
      <c r="R107" s="45"/>
      <c r="S107" s="45"/>
      <c r="T107" s="46"/>
      <c r="AT107" s="12" t="s">
        <v>142</v>
      </c>
      <c r="AU107" s="12" t="s">
        <v>71</v>
      </c>
    </row>
    <row r="108" spans="2:65" s="1" customFormat="1" ht="16.5" customHeight="1">
      <c r="B108" s="120"/>
      <c r="C108" s="152" t="s">
        <v>197</v>
      </c>
      <c r="D108" s="152" t="s">
        <v>168</v>
      </c>
      <c r="E108" s="153" t="s">
        <v>781</v>
      </c>
      <c r="F108" s="154" t="s">
        <v>782</v>
      </c>
      <c r="G108" s="155" t="s">
        <v>178</v>
      </c>
      <c r="H108" s="156">
        <v>60</v>
      </c>
      <c r="I108" s="157"/>
      <c r="J108" s="158">
        <f>ROUND(I108*H108,2)</f>
        <v>0</v>
      </c>
      <c r="K108" s="154" t="s">
        <v>138</v>
      </c>
      <c r="L108" s="159"/>
      <c r="M108" s="160" t="s">
        <v>1</v>
      </c>
      <c r="N108" s="161" t="s">
        <v>42</v>
      </c>
      <c r="O108" s="45"/>
      <c r="P108" s="130">
        <f>O108*H108</f>
        <v>0</v>
      </c>
      <c r="Q108" s="130">
        <v>0.33100000000000002</v>
      </c>
      <c r="R108" s="130">
        <f>Q108*H108</f>
        <v>19.86</v>
      </c>
      <c r="S108" s="130">
        <v>0</v>
      </c>
      <c r="T108" s="131">
        <f>S108*H108</f>
        <v>0</v>
      </c>
      <c r="AR108" s="12" t="s">
        <v>172</v>
      </c>
      <c r="AT108" s="12" t="s">
        <v>168</v>
      </c>
      <c r="AU108" s="12" t="s">
        <v>71</v>
      </c>
      <c r="AY108" s="12" t="s">
        <v>140</v>
      </c>
      <c r="BE108" s="132">
        <f>IF(N108="základní",J108,0)</f>
        <v>0</v>
      </c>
      <c r="BF108" s="132">
        <f>IF(N108="snížená",J108,0)</f>
        <v>0</v>
      </c>
      <c r="BG108" s="132">
        <f>IF(N108="zákl. přenesená",J108,0)</f>
        <v>0</v>
      </c>
      <c r="BH108" s="132">
        <f>IF(N108="sníž. přenesená",J108,0)</f>
        <v>0</v>
      </c>
      <c r="BI108" s="132">
        <f>IF(N108="nulová",J108,0)</f>
        <v>0</v>
      </c>
      <c r="BJ108" s="12" t="s">
        <v>78</v>
      </c>
      <c r="BK108" s="132">
        <f>ROUND(I108*H108,2)</f>
        <v>0</v>
      </c>
      <c r="BL108" s="12" t="s">
        <v>172</v>
      </c>
      <c r="BM108" s="12" t="s">
        <v>783</v>
      </c>
    </row>
    <row r="109" spans="2:65" s="1" customFormat="1" ht="11.25">
      <c r="B109" s="26"/>
      <c r="D109" s="133" t="s">
        <v>142</v>
      </c>
      <c r="F109" s="134" t="s">
        <v>782</v>
      </c>
      <c r="I109" s="88"/>
      <c r="L109" s="26"/>
      <c r="M109" s="166"/>
      <c r="N109" s="167"/>
      <c r="O109" s="167"/>
      <c r="P109" s="167"/>
      <c r="Q109" s="167"/>
      <c r="R109" s="167"/>
      <c r="S109" s="167"/>
      <c r="T109" s="168"/>
      <c r="AT109" s="12" t="s">
        <v>142</v>
      </c>
      <c r="AU109" s="12" t="s">
        <v>71</v>
      </c>
    </row>
    <row r="110" spans="2:65" s="1" customFormat="1" ht="6.95" customHeight="1">
      <c r="B110" s="35"/>
      <c r="C110" s="36"/>
      <c r="D110" s="36"/>
      <c r="E110" s="36"/>
      <c r="F110" s="36"/>
      <c r="G110" s="36"/>
      <c r="H110" s="36"/>
      <c r="I110" s="104"/>
      <c r="J110" s="36"/>
      <c r="K110" s="36"/>
      <c r="L110" s="26"/>
    </row>
  </sheetData>
  <autoFilter ref="C84:K109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4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0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2" t="s">
        <v>110</v>
      </c>
    </row>
    <row r="3" spans="2:46" ht="6.95" customHeight="1">
      <c r="B3" s="13"/>
      <c r="C3" s="14"/>
      <c r="D3" s="14"/>
      <c r="E3" s="14"/>
      <c r="F3" s="14"/>
      <c r="G3" s="14"/>
      <c r="H3" s="14"/>
      <c r="I3" s="87"/>
      <c r="J3" s="14"/>
      <c r="K3" s="14"/>
      <c r="L3" s="15"/>
      <c r="AT3" s="12" t="s">
        <v>80</v>
      </c>
    </row>
    <row r="4" spans="2:46" ht="24.95" customHeight="1">
      <c r="B4" s="15"/>
      <c r="D4" s="16" t="s">
        <v>111</v>
      </c>
      <c r="L4" s="15"/>
      <c r="M4" s="17" t="s">
        <v>10</v>
      </c>
      <c r="AT4" s="12" t="s">
        <v>3</v>
      </c>
    </row>
    <row r="5" spans="2:46" ht="6.95" customHeight="1">
      <c r="B5" s="15"/>
      <c r="L5" s="15"/>
    </row>
    <row r="6" spans="2:46" ht="12" customHeight="1">
      <c r="B6" s="15"/>
      <c r="D6" s="21" t="s">
        <v>16</v>
      </c>
      <c r="L6" s="15"/>
    </row>
    <row r="7" spans="2:46" ht="16.5" customHeight="1">
      <c r="B7" s="15"/>
      <c r="E7" s="212" t="str">
        <f>'Rekapitulace stavby'!K6</f>
        <v>Opravné práce na trati Staňkov - Poběžovice</v>
      </c>
      <c r="F7" s="213"/>
      <c r="G7" s="213"/>
      <c r="H7" s="213"/>
      <c r="L7" s="15"/>
    </row>
    <row r="8" spans="2:46" ht="12" customHeight="1">
      <c r="B8" s="15"/>
      <c r="D8" s="21" t="s">
        <v>112</v>
      </c>
      <c r="L8" s="15"/>
    </row>
    <row r="9" spans="2:46" s="1" customFormat="1" ht="16.5" customHeight="1">
      <c r="B9" s="26"/>
      <c r="E9" s="212" t="s">
        <v>784</v>
      </c>
      <c r="F9" s="187"/>
      <c r="G9" s="187"/>
      <c r="H9" s="187"/>
      <c r="I9" s="88"/>
      <c r="L9" s="26"/>
    </row>
    <row r="10" spans="2:46" s="1" customFormat="1" ht="12" customHeight="1">
      <c r="B10" s="26"/>
      <c r="D10" s="21" t="s">
        <v>114</v>
      </c>
      <c r="I10" s="88"/>
      <c r="L10" s="26"/>
    </row>
    <row r="11" spans="2:46" s="1" customFormat="1" ht="36.950000000000003" customHeight="1">
      <c r="B11" s="26"/>
      <c r="E11" s="188" t="s">
        <v>785</v>
      </c>
      <c r="F11" s="187"/>
      <c r="G11" s="187"/>
      <c r="H11" s="187"/>
      <c r="I11" s="88"/>
      <c r="L11" s="26"/>
    </row>
    <row r="12" spans="2:46" s="1" customFormat="1" ht="11.25">
      <c r="B12" s="26"/>
      <c r="I12" s="88"/>
      <c r="L12" s="26"/>
    </row>
    <row r="13" spans="2:46" s="1" customFormat="1" ht="12" customHeight="1">
      <c r="B13" s="26"/>
      <c r="D13" s="21" t="s">
        <v>18</v>
      </c>
      <c r="F13" s="12" t="s">
        <v>1</v>
      </c>
      <c r="I13" s="89" t="s">
        <v>19</v>
      </c>
      <c r="J13" s="12" t="s">
        <v>1</v>
      </c>
      <c r="L13" s="26"/>
    </row>
    <row r="14" spans="2:46" s="1" customFormat="1" ht="12" customHeight="1">
      <c r="B14" s="26"/>
      <c r="D14" s="21" t="s">
        <v>20</v>
      </c>
      <c r="F14" s="12" t="s">
        <v>21</v>
      </c>
      <c r="I14" s="89" t="s">
        <v>22</v>
      </c>
      <c r="J14" s="42" t="str">
        <f>'Rekapitulace stavby'!AN8</f>
        <v>14. 3. 2019</v>
      </c>
      <c r="L14" s="26"/>
    </row>
    <row r="15" spans="2:46" s="1" customFormat="1" ht="10.9" customHeight="1">
      <c r="B15" s="26"/>
      <c r="I15" s="88"/>
      <c r="L15" s="26"/>
    </row>
    <row r="16" spans="2:46" s="1" customFormat="1" ht="12" customHeight="1">
      <c r="B16" s="26"/>
      <c r="D16" s="21" t="s">
        <v>24</v>
      </c>
      <c r="I16" s="89" t="s">
        <v>25</v>
      </c>
      <c r="J16" s="12" t="s">
        <v>1</v>
      </c>
      <c r="L16" s="26"/>
    </row>
    <row r="17" spans="2:12" s="1" customFormat="1" ht="18" customHeight="1">
      <c r="B17" s="26"/>
      <c r="E17" s="12" t="s">
        <v>26</v>
      </c>
      <c r="I17" s="89" t="s">
        <v>27</v>
      </c>
      <c r="J17" s="12" t="s">
        <v>1</v>
      </c>
      <c r="L17" s="26"/>
    </row>
    <row r="18" spans="2:12" s="1" customFormat="1" ht="6.95" customHeight="1">
      <c r="B18" s="26"/>
      <c r="I18" s="88"/>
      <c r="L18" s="26"/>
    </row>
    <row r="19" spans="2:12" s="1" customFormat="1" ht="12" customHeight="1">
      <c r="B19" s="26"/>
      <c r="D19" s="21" t="s">
        <v>28</v>
      </c>
      <c r="I19" s="89" t="s">
        <v>25</v>
      </c>
      <c r="J19" s="22" t="str">
        <f>'Rekapitulace stavby'!AN13</f>
        <v>Vyplň údaj</v>
      </c>
      <c r="L19" s="26"/>
    </row>
    <row r="20" spans="2:12" s="1" customFormat="1" ht="18" customHeight="1">
      <c r="B20" s="26"/>
      <c r="E20" s="214" t="str">
        <f>'Rekapitulace stavby'!E14</f>
        <v>Vyplň údaj</v>
      </c>
      <c r="F20" s="191"/>
      <c r="G20" s="191"/>
      <c r="H20" s="191"/>
      <c r="I20" s="89" t="s">
        <v>27</v>
      </c>
      <c r="J20" s="22" t="str">
        <f>'Rekapitulace stavby'!AN14</f>
        <v>Vyplň údaj</v>
      </c>
      <c r="L20" s="26"/>
    </row>
    <row r="21" spans="2:12" s="1" customFormat="1" ht="6.95" customHeight="1">
      <c r="B21" s="26"/>
      <c r="I21" s="88"/>
      <c r="L21" s="26"/>
    </row>
    <row r="22" spans="2:12" s="1" customFormat="1" ht="12" customHeight="1">
      <c r="B22" s="26"/>
      <c r="D22" s="21" t="s">
        <v>30</v>
      </c>
      <c r="I22" s="89" t="s">
        <v>25</v>
      </c>
      <c r="J22" s="12" t="str">
        <f>IF('Rekapitulace stavby'!AN16="","",'Rekapitulace stavby'!AN16)</f>
        <v/>
      </c>
      <c r="L22" s="26"/>
    </row>
    <row r="23" spans="2:12" s="1" customFormat="1" ht="18" customHeight="1">
      <c r="B23" s="26"/>
      <c r="E23" s="12" t="str">
        <f>IF('Rekapitulace stavby'!E17="","",'Rekapitulace stavby'!E17)</f>
        <v xml:space="preserve"> </v>
      </c>
      <c r="I23" s="89" t="s">
        <v>27</v>
      </c>
      <c r="J23" s="12" t="str">
        <f>IF('Rekapitulace stavby'!AN17="","",'Rekapitulace stavby'!AN17)</f>
        <v/>
      </c>
      <c r="L23" s="26"/>
    </row>
    <row r="24" spans="2:12" s="1" customFormat="1" ht="6.95" customHeight="1">
      <c r="B24" s="26"/>
      <c r="I24" s="88"/>
      <c r="L24" s="26"/>
    </row>
    <row r="25" spans="2:12" s="1" customFormat="1" ht="12" customHeight="1">
      <c r="B25" s="26"/>
      <c r="D25" s="21" t="s">
        <v>33</v>
      </c>
      <c r="I25" s="89" t="s">
        <v>25</v>
      </c>
      <c r="J25" s="12" t="s">
        <v>1</v>
      </c>
      <c r="L25" s="26"/>
    </row>
    <row r="26" spans="2:12" s="1" customFormat="1" ht="18" customHeight="1">
      <c r="B26" s="26"/>
      <c r="E26" s="12" t="s">
        <v>34</v>
      </c>
      <c r="I26" s="89" t="s">
        <v>27</v>
      </c>
      <c r="J26" s="12" t="s">
        <v>1</v>
      </c>
      <c r="L26" s="26"/>
    </row>
    <row r="27" spans="2:12" s="1" customFormat="1" ht="6.95" customHeight="1">
      <c r="B27" s="26"/>
      <c r="I27" s="88"/>
      <c r="L27" s="26"/>
    </row>
    <row r="28" spans="2:12" s="1" customFormat="1" ht="12" customHeight="1">
      <c r="B28" s="26"/>
      <c r="D28" s="21" t="s">
        <v>35</v>
      </c>
      <c r="I28" s="88"/>
      <c r="L28" s="26"/>
    </row>
    <row r="29" spans="2:12" s="7" customFormat="1" ht="16.5" customHeight="1">
      <c r="B29" s="90"/>
      <c r="E29" s="195" t="s">
        <v>1</v>
      </c>
      <c r="F29" s="195"/>
      <c r="G29" s="195"/>
      <c r="H29" s="195"/>
      <c r="I29" s="91"/>
      <c r="L29" s="90"/>
    </row>
    <row r="30" spans="2:12" s="1" customFormat="1" ht="6.95" customHeight="1">
      <c r="B30" s="26"/>
      <c r="I30" s="88"/>
      <c r="L30" s="26"/>
    </row>
    <row r="31" spans="2:12" s="1" customFormat="1" ht="6.95" customHeight="1">
      <c r="B31" s="26"/>
      <c r="D31" s="43"/>
      <c r="E31" s="43"/>
      <c r="F31" s="43"/>
      <c r="G31" s="43"/>
      <c r="H31" s="43"/>
      <c r="I31" s="92"/>
      <c r="J31" s="43"/>
      <c r="K31" s="43"/>
      <c r="L31" s="26"/>
    </row>
    <row r="32" spans="2:12" s="1" customFormat="1" ht="25.35" customHeight="1">
      <c r="B32" s="26"/>
      <c r="D32" s="93" t="s">
        <v>37</v>
      </c>
      <c r="I32" s="88"/>
      <c r="J32" s="56">
        <f>ROUND(J85, 2)</f>
        <v>0</v>
      </c>
      <c r="L32" s="26"/>
    </row>
    <row r="33" spans="2:12" s="1" customFormat="1" ht="6.95" customHeight="1">
      <c r="B33" s="26"/>
      <c r="D33" s="43"/>
      <c r="E33" s="43"/>
      <c r="F33" s="43"/>
      <c r="G33" s="43"/>
      <c r="H33" s="43"/>
      <c r="I33" s="92"/>
      <c r="J33" s="43"/>
      <c r="K33" s="43"/>
      <c r="L33" s="26"/>
    </row>
    <row r="34" spans="2:12" s="1" customFormat="1" ht="14.45" customHeight="1">
      <c r="B34" s="26"/>
      <c r="F34" s="29" t="s">
        <v>39</v>
      </c>
      <c r="I34" s="94" t="s">
        <v>38</v>
      </c>
      <c r="J34" s="29" t="s">
        <v>40</v>
      </c>
      <c r="L34" s="26"/>
    </row>
    <row r="35" spans="2:12" s="1" customFormat="1" ht="14.45" customHeight="1">
      <c r="B35" s="26"/>
      <c r="D35" s="21" t="s">
        <v>41</v>
      </c>
      <c r="E35" s="21" t="s">
        <v>42</v>
      </c>
      <c r="F35" s="95">
        <f>ROUND((SUM(BE85:BE103)),  2)</f>
        <v>0</v>
      </c>
      <c r="I35" s="96">
        <v>0.21</v>
      </c>
      <c r="J35" s="95">
        <f>ROUND(((SUM(BE85:BE103))*I35),  2)</f>
        <v>0</v>
      </c>
      <c r="L35" s="26"/>
    </row>
    <row r="36" spans="2:12" s="1" customFormat="1" ht="14.45" customHeight="1">
      <c r="B36" s="26"/>
      <c r="E36" s="21" t="s">
        <v>43</v>
      </c>
      <c r="F36" s="95">
        <f>ROUND((SUM(BF85:BF103)),  2)</f>
        <v>0</v>
      </c>
      <c r="I36" s="96">
        <v>0.15</v>
      </c>
      <c r="J36" s="95">
        <f>ROUND(((SUM(BF85:BF103))*I36),  2)</f>
        <v>0</v>
      </c>
      <c r="L36" s="26"/>
    </row>
    <row r="37" spans="2:12" s="1" customFormat="1" ht="14.45" hidden="1" customHeight="1">
      <c r="B37" s="26"/>
      <c r="E37" s="21" t="s">
        <v>44</v>
      </c>
      <c r="F37" s="95">
        <f>ROUND((SUM(BG85:BG103)),  2)</f>
        <v>0</v>
      </c>
      <c r="I37" s="96">
        <v>0.21</v>
      </c>
      <c r="J37" s="95">
        <f>0</f>
        <v>0</v>
      </c>
      <c r="L37" s="26"/>
    </row>
    <row r="38" spans="2:12" s="1" customFormat="1" ht="14.45" hidden="1" customHeight="1">
      <c r="B38" s="26"/>
      <c r="E38" s="21" t="s">
        <v>45</v>
      </c>
      <c r="F38" s="95">
        <f>ROUND((SUM(BH85:BH103)),  2)</f>
        <v>0</v>
      </c>
      <c r="I38" s="96">
        <v>0.15</v>
      </c>
      <c r="J38" s="95">
        <f>0</f>
        <v>0</v>
      </c>
      <c r="L38" s="26"/>
    </row>
    <row r="39" spans="2:12" s="1" customFormat="1" ht="14.45" hidden="1" customHeight="1">
      <c r="B39" s="26"/>
      <c r="E39" s="21" t="s">
        <v>46</v>
      </c>
      <c r="F39" s="95">
        <f>ROUND((SUM(BI85:BI103)),  2)</f>
        <v>0</v>
      </c>
      <c r="I39" s="96">
        <v>0</v>
      </c>
      <c r="J39" s="95">
        <f>0</f>
        <v>0</v>
      </c>
      <c r="L39" s="26"/>
    </row>
    <row r="40" spans="2:12" s="1" customFormat="1" ht="6.95" customHeight="1">
      <c r="B40" s="26"/>
      <c r="I40" s="88"/>
      <c r="L40" s="26"/>
    </row>
    <row r="41" spans="2:12" s="1" customFormat="1" ht="25.35" customHeight="1">
      <c r="B41" s="26"/>
      <c r="C41" s="97"/>
      <c r="D41" s="98" t="s">
        <v>47</v>
      </c>
      <c r="E41" s="47"/>
      <c r="F41" s="47"/>
      <c r="G41" s="99" t="s">
        <v>48</v>
      </c>
      <c r="H41" s="100" t="s">
        <v>49</v>
      </c>
      <c r="I41" s="101"/>
      <c r="J41" s="102">
        <f>SUM(J32:J39)</f>
        <v>0</v>
      </c>
      <c r="K41" s="103"/>
      <c r="L41" s="26"/>
    </row>
    <row r="42" spans="2:12" s="1" customFormat="1" ht="14.45" customHeight="1">
      <c r="B42" s="35"/>
      <c r="C42" s="36"/>
      <c r="D42" s="36"/>
      <c r="E42" s="36"/>
      <c r="F42" s="36"/>
      <c r="G42" s="36"/>
      <c r="H42" s="36"/>
      <c r="I42" s="104"/>
      <c r="J42" s="36"/>
      <c r="K42" s="36"/>
      <c r="L42" s="26"/>
    </row>
    <row r="46" spans="2:12" s="1" customFormat="1" ht="6.95" customHeight="1">
      <c r="B46" s="37"/>
      <c r="C46" s="38"/>
      <c r="D46" s="38"/>
      <c r="E46" s="38"/>
      <c r="F46" s="38"/>
      <c r="G46" s="38"/>
      <c r="H46" s="38"/>
      <c r="I46" s="105"/>
      <c r="J46" s="38"/>
      <c r="K46" s="38"/>
      <c r="L46" s="26"/>
    </row>
    <row r="47" spans="2:12" s="1" customFormat="1" ht="24.95" customHeight="1">
      <c r="B47" s="26"/>
      <c r="C47" s="16" t="s">
        <v>116</v>
      </c>
      <c r="I47" s="88"/>
      <c r="L47" s="26"/>
    </row>
    <row r="48" spans="2:12" s="1" customFormat="1" ht="6.95" customHeight="1">
      <c r="B48" s="26"/>
      <c r="I48" s="88"/>
      <c r="L48" s="26"/>
    </row>
    <row r="49" spans="2:47" s="1" customFormat="1" ht="12" customHeight="1">
      <c r="B49" s="26"/>
      <c r="C49" s="21" t="s">
        <v>16</v>
      </c>
      <c r="I49" s="88"/>
      <c r="L49" s="26"/>
    </row>
    <row r="50" spans="2:47" s="1" customFormat="1" ht="16.5" customHeight="1">
      <c r="B50" s="26"/>
      <c r="E50" s="212" t="str">
        <f>E7</f>
        <v>Opravné práce na trati Staňkov - Poběžovice</v>
      </c>
      <c r="F50" s="213"/>
      <c r="G50" s="213"/>
      <c r="H50" s="213"/>
      <c r="I50" s="88"/>
      <c r="L50" s="26"/>
    </row>
    <row r="51" spans="2:47" ht="12" customHeight="1">
      <c r="B51" s="15"/>
      <c r="C51" s="21" t="s">
        <v>112</v>
      </c>
      <c r="L51" s="15"/>
    </row>
    <row r="52" spans="2:47" s="1" customFormat="1" ht="16.5" customHeight="1">
      <c r="B52" s="26"/>
      <c r="E52" s="212" t="s">
        <v>784</v>
      </c>
      <c r="F52" s="187"/>
      <c r="G52" s="187"/>
      <c r="H52" s="187"/>
      <c r="I52" s="88"/>
      <c r="L52" s="26"/>
    </row>
    <row r="53" spans="2:47" s="1" customFormat="1" ht="12" customHeight="1">
      <c r="B53" s="26"/>
      <c r="C53" s="21" t="s">
        <v>114</v>
      </c>
      <c r="I53" s="88"/>
      <c r="L53" s="26"/>
    </row>
    <row r="54" spans="2:47" s="1" customFormat="1" ht="16.5" customHeight="1">
      <c r="B54" s="26"/>
      <c r="E54" s="188" t="str">
        <f>E11</f>
        <v>SO 5.1 - VRN</v>
      </c>
      <c r="F54" s="187"/>
      <c r="G54" s="187"/>
      <c r="H54" s="187"/>
      <c r="I54" s="88"/>
      <c r="L54" s="26"/>
    </row>
    <row r="55" spans="2:47" s="1" customFormat="1" ht="6.95" customHeight="1">
      <c r="B55" s="26"/>
      <c r="I55" s="88"/>
      <c r="L55" s="26"/>
    </row>
    <row r="56" spans="2:47" s="1" customFormat="1" ht="12" customHeight="1">
      <c r="B56" s="26"/>
      <c r="C56" s="21" t="s">
        <v>20</v>
      </c>
      <c r="F56" s="12" t="str">
        <f>F14</f>
        <v>TO Domažlice</v>
      </c>
      <c r="I56" s="89" t="s">
        <v>22</v>
      </c>
      <c r="J56" s="42" t="str">
        <f>IF(J14="","",J14)</f>
        <v>14. 3. 2019</v>
      </c>
      <c r="L56" s="26"/>
    </row>
    <row r="57" spans="2:47" s="1" customFormat="1" ht="6.95" customHeight="1">
      <c r="B57" s="26"/>
      <c r="I57" s="88"/>
      <c r="L57" s="26"/>
    </row>
    <row r="58" spans="2:47" s="1" customFormat="1" ht="13.7" customHeight="1">
      <c r="B58" s="26"/>
      <c r="C58" s="21" t="s">
        <v>24</v>
      </c>
      <c r="F58" s="12" t="str">
        <f>E17</f>
        <v>SŽDC s.o. - OŘ Plzeň</v>
      </c>
      <c r="I58" s="89" t="s">
        <v>30</v>
      </c>
      <c r="J58" s="24" t="str">
        <f>E23</f>
        <v xml:space="preserve"> </v>
      </c>
      <c r="L58" s="26"/>
    </row>
    <row r="59" spans="2:47" s="1" customFormat="1" ht="13.7" customHeight="1">
      <c r="B59" s="26"/>
      <c r="C59" s="21" t="s">
        <v>28</v>
      </c>
      <c r="F59" s="12" t="str">
        <f>IF(E20="","",E20)</f>
        <v>Vyplň údaj</v>
      </c>
      <c r="I59" s="89" t="s">
        <v>33</v>
      </c>
      <c r="J59" s="24" t="str">
        <f>E26</f>
        <v>Jung</v>
      </c>
      <c r="L59" s="26"/>
    </row>
    <row r="60" spans="2:47" s="1" customFormat="1" ht="10.35" customHeight="1">
      <c r="B60" s="26"/>
      <c r="I60" s="88"/>
      <c r="L60" s="26"/>
    </row>
    <row r="61" spans="2:47" s="1" customFormat="1" ht="29.25" customHeight="1">
      <c r="B61" s="26"/>
      <c r="C61" s="106" t="s">
        <v>117</v>
      </c>
      <c r="D61" s="97"/>
      <c r="E61" s="97"/>
      <c r="F61" s="97"/>
      <c r="G61" s="97"/>
      <c r="H61" s="97"/>
      <c r="I61" s="107"/>
      <c r="J61" s="108" t="s">
        <v>118</v>
      </c>
      <c r="K61" s="97"/>
      <c r="L61" s="26"/>
    </row>
    <row r="62" spans="2:47" s="1" customFormat="1" ht="10.35" customHeight="1">
      <c r="B62" s="26"/>
      <c r="I62" s="88"/>
      <c r="L62" s="26"/>
    </row>
    <row r="63" spans="2:47" s="1" customFormat="1" ht="22.9" customHeight="1">
      <c r="B63" s="26"/>
      <c r="C63" s="109" t="s">
        <v>119</v>
      </c>
      <c r="I63" s="88"/>
      <c r="J63" s="56">
        <f>J85</f>
        <v>0</v>
      </c>
      <c r="L63" s="26"/>
      <c r="AU63" s="12" t="s">
        <v>120</v>
      </c>
    </row>
    <row r="64" spans="2:47" s="1" customFormat="1" ht="21.75" customHeight="1">
      <c r="B64" s="26"/>
      <c r="I64" s="88"/>
      <c r="L64" s="26"/>
    </row>
    <row r="65" spans="2:12" s="1" customFormat="1" ht="6.95" customHeight="1">
      <c r="B65" s="35"/>
      <c r="C65" s="36"/>
      <c r="D65" s="36"/>
      <c r="E65" s="36"/>
      <c r="F65" s="36"/>
      <c r="G65" s="36"/>
      <c r="H65" s="36"/>
      <c r="I65" s="104"/>
      <c r="J65" s="36"/>
      <c r="K65" s="36"/>
      <c r="L65" s="26"/>
    </row>
    <row r="69" spans="2:12" s="1" customFormat="1" ht="6.95" customHeight="1">
      <c r="B69" s="37"/>
      <c r="C69" s="38"/>
      <c r="D69" s="38"/>
      <c r="E69" s="38"/>
      <c r="F69" s="38"/>
      <c r="G69" s="38"/>
      <c r="H69" s="38"/>
      <c r="I69" s="105"/>
      <c r="J69" s="38"/>
      <c r="K69" s="38"/>
      <c r="L69" s="26"/>
    </row>
    <row r="70" spans="2:12" s="1" customFormat="1" ht="24.95" customHeight="1">
      <c r="B70" s="26"/>
      <c r="C70" s="16" t="s">
        <v>121</v>
      </c>
      <c r="I70" s="88"/>
      <c r="L70" s="26"/>
    </row>
    <row r="71" spans="2:12" s="1" customFormat="1" ht="6.95" customHeight="1">
      <c r="B71" s="26"/>
      <c r="I71" s="88"/>
      <c r="L71" s="26"/>
    </row>
    <row r="72" spans="2:12" s="1" customFormat="1" ht="12" customHeight="1">
      <c r="B72" s="26"/>
      <c r="C72" s="21" t="s">
        <v>16</v>
      </c>
      <c r="I72" s="88"/>
      <c r="L72" s="26"/>
    </row>
    <row r="73" spans="2:12" s="1" customFormat="1" ht="16.5" customHeight="1">
      <c r="B73" s="26"/>
      <c r="E73" s="212" t="str">
        <f>E7</f>
        <v>Opravné práce na trati Staňkov - Poběžovice</v>
      </c>
      <c r="F73" s="213"/>
      <c r="G73" s="213"/>
      <c r="H73" s="213"/>
      <c r="I73" s="88"/>
      <c r="L73" s="26"/>
    </row>
    <row r="74" spans="2:12" ht="12" customHeight="1">
      <c r="B74" s="15"/>
      <c r="C74" s="21" t="s">
        <v>112</v>
      </c>
      <c r="L74" s="15"/>
    </row>
    <row r="75" spans="2:12" s="1" customFormat="1" ht="16.5" customHeight="1">
      <c r="B75" s="26"/>
      <c r="E75" s="212" t="s">
        <v>784</v>
      </c>
      <c r="F75" s="187"/>
      <c r="G75" s="187"/>
      <c r="H75" s="187"/>
      <c r="I75" s="88"/>
      <c r="L75" s="26"/>
    </row>
    <row r="76" spans="2:12" s="1" customFormat="1" ht="12" customHeight="1">
      <c r="B76" s="26"/>
      <c r="C76" s="21" t="s">
        <v>114</v>
      </c>
      <c r="I76" s="88"/>
      <c r="L76" s="26"/>
    </row>
    <row r="77" spans="2:12" s="1" customFormat="1" ht="16.5" customHeight="1">
      <c r="B77" s="26"/>
      <c r="E77" s="188" t="str">
        <f>E11</f>
        <v>SO 5.1 - VRN</v>
      </c>
      <c r="F77" s="187"/>
      <c r="G77" s="187"/>
      <c r="H77" s="187"/>
      <c r="I77" s="88"/>
      <c r="L77" s="26"/>
    </row>
    <row r="78" spans="2:12" s="1" customFormat="1" ht="6.95" customHeight="1">
      <c r="B78" s="26"/>
      <c r="I78" s="88"/>
      <c r="L78" s="26"/>
    </row>
    <row r="79" spans="2:12" s="1" customFormat="1" ht="12" customHeight="1">
      <c r="B79" s="26"/>
      <c r="C79" s="21" t="s">
        <v>20</v>
      </c>
      <c r="F79" s="12" t="str">
        <f>F14</f>
        <v>TO Domažlice</v>
      </c>
      <c r="I79" s="89" t="s">
        <v>22</v>
      </c>
      <c r="J79" s="42" t="str">
        <f>IF(J14="","",J14)</f>
        <v>14. 3. 2019</v>
      </c>
      <c r="L79" s="26"/>
    </row>
    <row r="80" spans="2:12" s="1" customFormat="1" ht="6.95" customHeight="1">
      <c r="B80" s="26"/>
      <c r="I80" s="88"/>
      <c r="L80" s="26"/>
    </row>
    <row r="81" spans="2:65" s="1" customFormat="1" ht="13.7" customHeight="1">
      <c r="B81" s="26"/>
      <c r="C81" s="21" t="s">
        <v>24</v>
      </c>
      <c r="F81" s="12" t="str">
        <f>E17</f>
        <v>SŽDC s.o. - OŘ Plzeň</v>
      </c>
      <c r="I81" s="89" t="s">
        <v>30</v>
      </c>
      <c r="J81" s="24" t="str">
        <f>E23</f>
        <v xml:space="preserve"> </v>
      </c>
      <c r="L81" s="26"/>
    </row>
    <row r="82" spans="2:65" s="1" customFormat="1" ht="13.7" customHeight="1">
      <c r="B82" s="26"/>
      <c r="C82" s="21" t="s">
        <v>28</v>
      </c>
      <c r="F82" s="12" t="str">
        <f>IF(E20="","",E20)</f>
        <v>Vyplň údaj</v>
      </c>
      <c r="I82" s="89" t="s">
        <v>33</v>
      </c>
      <c r="J82" s="24" t="str">
        <f>E26</f>
        <v>Jung</v>
      </c>
      <c r="L82" s="26"/>
    </row>
    <row r="83" spans="2:65" s="1" customFormat="1" ht="10.35" customHeight="1">
      <c r="B83" s="26"/>
      <c r="I83" s="88"/>
      <c r="L83" s="26"/>
    </row>
    <row r="84" spans="2:65" s="8" customFormat="1" ht="29.25" customHeight="1">
      <c r="B84" s="110"/>
      <c r="C84" s="111" t="s">
        <v>122</v>
      </c>
      <c r="D84" s="112" t="s">
        <v>56</v>
      </c>
      <c r="E84" s="112" t="s">
        <v>52</v>
      </c>
      <c r="F84" s="112" t="s">
        <v>53</v>
      </c>
      <c r="G84" s="112" t="s">
        <v>123</v>
      </c>
      <c r="H84" s="112" t="s">
        <v>124</v>
      </c>
      <c r="I84" s="113" t="s">
        <v>125</v>
      </c>
      <c r="J84" s="114" t="s">
        <v>118</v>
      </c>
      <c r="K84" s="115" t="s">
        <v>126</v>
      </c>
      <c r="L84" s="110"/>
      <c r="M84" s="49" t="s">
        <v>1</v>
      </c>
      <c r="N84" s="50" t="s">
        <v>41</v>
      </c>
      <c r="O84" s="50" t="s">
        <v>127</v>
      </c>
      <c r="P84" s="50" t="s">
        <v>128</v>
      </c>
      <c r="Q84" s="50" t="s">
        <v>129</v>
      </c>
      <c r="R84" s="50" t="s">
        <v>130</v>
      </c>
      <c r="S84" s="50" t="s">
        <v>131</v>
      </c>
      <c r="T84" s="51" t="s">
        <v>132</v>
      </c>
    </row>
    <row r="85" spans="2:65" s="1" customFormat="1" ht="22.9" customHeight="1">
      <c r="B85" s="26"/>
      <c r="C85" s="54" t="s">
        <v>133</v>
      </c>
      <c r="I85" s="88"/>
      <c r="J85" s="116">
        <f>BK85</f>
        <v>0</v>
      </c>
      <c r="L85" s="26"/>
      <c r="M85" s="52"/>
      <c r="N85" s="43"/>
      <c r="O85" s="43"/>
      <c r="P85" s="117">
        <f>SUM(P86:P103)</f>
        <v>0</v>
      </c>
      <c r="Q85" s="43"/>
      <c r="R85" s="117">
        <f>SUM(R86:R103)</f>
        <v>0</v>
      </c>
      <c r="S85" s="43"/>
      <c r="T85" s="118">
        <f>SUM(T86:T103)</f>
        <v>0</v>
      </c>
      <c r="AT85" s="12" t="s">
        <v>70</v>
      </c>
      <c r="AU85" s="12" t="s">
        <v>120</v>
      </c>
      <c r="BK85" s="119">
        <f>SUM(BK86:BK103)</f>
        <v>0</v>
      </c>
    </row>
    <row r="86" spans="2:65" s="1" customFormat="1" ht="16.5" customHeight="1">
      <c r="B86" s="120"/>
      <c r="C86" s="121" t="s">
        <v>78</v>
      </c>
      <c r="D86" s="121" t="s">
        <v>134</v>
      </c>
      <c r="E86" s="122" t="s">
        <v>786</v>
      </c>
      <c r="F86" s="123" t="s">
        <v>787</v>
      </c>
      <c r="G86" s="124" t="s">
        <v>178</v>
      </c>
      <c r="H86" s="125">
        <v>6</v>
      </c>
      <c r="I86" s="126"/>
      <c r="J86" s="127">
        <f>ROUND(I86*H86,2)</f>
        <v>0</v>
      </c>
      <c r="K86" s="123" t="s">
        <v>138</v>
      </c>
      <c r="L86" s="26"/>
      <c r="M86" s="128" t="s">
        <v>1</v>
      </c>
      <c r="N86" s="129" t="s">
        <v>42</v>
      </c>
      <c r="O86" s="45"/>
      <c r="P86" s="130">
        <f>O86*H86</f>
        <v>0</v>
      </c>
      <c r="Q86" s="130">
        <v>0</v>
      </c>
      <c r="R86" s="130">
        <f>Q86*H86</f>
        <v>0</v>
      </c>
      <c r="S86" s="130">
        <v>0</v>
      </c>
      <c r="T86" s="131">
        <f>S86*H86</f>
        <v>0</v>
      </c>
      <c r="AR86" s="12" t="s">
        <v>788</v>
      </c>
      <c r="AT86" s="12" t="s">
        <v>134</v>
      </c>
      <c r="AU86" s="12" t="s">
        <v>71</v>
      </c>
      <c r="AY86" s="12" t="s">
        <v>140</v>
      </c>
      <c r="BE86" s="132">
        <f>IF(N86="základní",J86,0)</f>
        <v>0</v>
      </c>
      <c r="BF86" s="132">
        <f>IF(N86="snížená",J86,0)</f>
        <v>0</v>
      </c>
      <c r="BG86" s="132">
        <f>IF(N86="zákl. přenesená",J86,0)</f>
        <v>0</v>
      </c>
      <c r="BH86" s="132">
        <f>IF(N86="sníž. přenesená",J86,0)</f>
        <v>0</v>
      </c>
      <c r="BI86" s="132">
        <f>IF(N86="nulová",J86,0)</f>
        <v>0</v>
      </c>
      <c r="BJ86" s="12" t="s">
        <v>78</v>
      </c>
      <c r="BK86" s="132">
        <f>ROUND(I86*H86,2)</f>
        <v>0</v>
      </c>
      <c r="BL86" s="12" t="s">
        <v>788</v>
      </c>
      <c r="BM86" s="12" t="s">
        <v>789</v>
      </c>
    </row>
    <row r="87" spans="2:65" s="1" customFormat="1" ht="29.25">
      <c r="B87" s="26"/>
      <c r="D87" s="133" t="s">
        <v>142</v>
      </c>
      <c r="F87" s="134" t="s">
        <v>790</v>
      </c>
      <c r="I87" s="88"/>
      <c r="L87" s="26"/>
      <c r="M87" s="135"/>
      <c r="N87" s="45"/>
      <c r="O87" s="45"/>
      <c r="P87" s="45"/>
      <c r="Q87" s="45"/>
      <c r="R87" s="45"/>
      <c r="S87" s="45"/>
      <c r="T87" s="46"/>
      <c r="AT87" s="12" t="s">
        <v>142</v>
      </c>
      <c r="AU87" s="12" t="s">
        <v>71</v>
      </c>
    </row>
    <row r="88" spans="2:65" s="1" customFormat="1" ht="16.5" customHeight="1">
      <c r="B88" s="120"/>
      <c r="C88" s="121" t="s">
        <v>80</v>
      </c>
      <c r="D88" s="121" t="s">
        <v>134</v>
      </c>
      <c r="E88" s="122" t="s">
        <v>791</v>
      </c>
      <c r="F88" s="123" t="s">
        <v>792</v>
      </c>
      <c r="G88" s="124" t="s">
        <v>793</v>
      </c>
      <c r="H88" s="169"/>
      <c r="I88" s="126"/>
      <c r="J88" s="127">
        <f>ROUND(I88*H88,2)</f>
        <v>0</v>
      </c>
      <c r="K88" s="123" t="s">
        <v>138</v>
      </c>
      <c r="L88" s="26"/>
      <c r="M88" s="128" t="s">
        <v>1</v>
      </c>
      <c r="N88" s="129" t="s">
        <v>42</v>
      </c>
      <c r="O88" s="45"/>
      <c r="P88" s="130">
        <f>O88*H88</f>
        <v>0</v>
      </c>
      <c r="Q88" s="130">
        <v>0</v>
      </c>
      <c r="R88" s="130">
        <f>Q88*H88</f>
        <v>0</v>
      </c>
      <c r="S88" s="130">
        <v>0</v>
      </c>
      <c r="T88" s="131">
        <f>S88*H88</f>
        <v>0</v>
      </c>
      <c r="AR88" s="12" t="s">
        <v>788</v>
      </c>
      <c r="AT88" s="12" t="s">
        <v>134</v>
      </c>
      <c r="AU88" s="12" t="s">
        <v>71</v>
      </c>
      <c r="AY88" s="12" t="s">
        <v>140</v>
      </c>
      <c r="BE88" s="132">
        <f>IF(N88="základní",J88,0)</f>
        <v>0</v>
      </c>
      <c r="BF88" s="132">
        <f>IF(N88="snížená",J88,0)</f>
        <v>0</v>
      </c>
      <c r="BG88" s="132">
        <f>IF(N88="zákl. přenesená",J88,0)</f>
        <v>0</v>
      </c>
      <c r="BH88" s="132">
        <f>IF(N88="sníž. přenesená",J88,0)</f>
        <v>0</v>
      </c>
      <c r="BI88" s="132">
        <f>IF(N88="nulová",J88,0)</f>
        <v>0</v>
      </c>
      <c r="BJ88" s="12" t="s">
        <v>78</v>
      </c>
      <c r="BK88" s="132">
        <f>ROUND(I88*H88,2)</f>
        <v>0</v>
      </c>
      <c r="BL88" s="12" t="s">
        <v>788</v>
      </c>
      <c r="BM88" s="12" t="s">
        <v>794</v>
      </c>
    </row>
    <row r="89" spans="2:65" s="1" customFormat="1" ht="11.25">
      <c r="B89" s="26"/>
      <c r="D89" s="133" t="s">
        <v>142</v>
      </c>
      <c r="F89" s="134" t="s">
        <v>792</v>
      </c>
      <c r="I89" s="88"/>
      <c r="L89" s="26"/>
      <c r="M89" s="135"/>
      <c r="N89" s="45"/>
      <c r="O89" s="45"/>
      <c r="P89" s="45"/>
      <c r="Q89" s="45"/>
      <c r="R89" s="45"/>
      <c r="S89" s="45"/>
      <c r="T89" s="46"/>
      <c r="AT89" s="12" t="s">
        <v>142</v>
      </c>
      <c r="AU89" s="12" t="s">
        <v>71</v>
      </c>
    </row>
    <row r="90" spans="2:65" s="1" customFormat="1" ht="16.5" customHeight="1">
      <c r="B90" s="120"/>
      <c r="C90" s="121" t="s">
        <v>156</v>
      </c>
      <c r="D90" s="121" t="s">
        <v>134</v>
      </c>
      <c r="E90" s="122" t="s">
        <v>795</v>
      </c>
      <c r="F90" s="123" t="s">
        <v>796</v>
      </c>
      <c r="G90" s="124" t="s">
        <v>793</v>
      </c>
      <c r="H90" s="169"/>
      <c r="I90" s="126"/>
      <c r="J90" s="127">
        <f>ROUND(I90*H90,2)</f>
        <v>0</v>
      </c>
      <c r="K90" s="123" t="s">
        <v>138</v>
      </c>
      <c r="L90" s="26"/>
      <c r="M90" s="128" t="s">
        <v>1</v>
      </c>
      <c r="N90" s="129" t="s">
        <v>42</v>
      </c>
      <c r="O90" s="45"/>
      <c r="P90" s="130">
        <f>O90*H90</f>
        <v>0</v>
      </c>
      <c r="Q90" s="130">
        <v>0</v>
      </c>
      <c r="R90" s="130">
        <f>Q90*H90</f>
        <v>0</v>
      </c>
      <c r="S90" s="130">
        <v>0</v>
      </c>
      <c r="T90" s="131">
        <f>S90*H90</f>
        <v>0</v>
      </c>
      <c r="AR90" s="12" t="s">
        <v>788</v>
      </c>
      <c r="AT90" s="12" t="s">
        <v>134</v>
      </c>
      <c r="AU90" s="12" t="s">
        <v>71</v>
      </c>
      <c r="AY90" s="12" t="s">
        <v>140</v>
      </c>
      <c r="BE90" s="132">
        <f>IF(N90="základní",J90,0)</f>
        <v>0</v>
      </c>
      <c r="BF90" s="132">
        <f>IF(N90="snížená",J90,0)</f>
        <v>0</v>
      </c>
      <c r="BG90" s="132">
        <f>IF(N90="zákl. přenesená",J90,0)</f>
        <v>0</v>
      </c>
      <c r="BH90" s="132">
        <f>IF(N90="sníž. přenesená",J90,0)</f>
        <v>0</v>
      </c>
      <c r="BI90" s="132">
        <f>IF(N90="nulová",J90,0)</f>
        <v>0</v>
      </c>
      <c r="BJ90" s="12" t="s">
        <v>78</v>
      </c>
      <c r="BK90" s="132">
        <f>ROUND(I90*H90,2)</f>
        <v>0</v>
      </c>
      <c r="BL90" s="12" t="s">
        <v>788</v>
      </c>
      <c r="BM90" s="12" t="s">
        <v>797</v>
      </c>
    </row>
    <row r="91" spans="2:65" s="1" customFormat="1" ht="11.25">
      <c r="B91" s="26"/>
      <c r="D91" s="133" t="s">
        <v>142</v>
      </c>
      <c r="F91" s="134" t="s">
        <v>796</v>
      </c>
      <c r="I91" s="88"/>
      <c r="L91" s="26"/>
      <c r="M91" s="135"/>
      <c r="N91" s="45"/>
      <c r="O91" s="45"/>
      <c r="P91" s="45"/>
      <c r="Q91" s="45"/>
      <c r="R91" s="45"/>
      <c r="S91" s="45"/>
      <c r="T91" s="46"/>
      <c r="AT91" s="12" t="s">
        <v>142</v>
      </c>
      <c r="AU91" s="12" t="s">
        <v>71</v>
      </c>
    </row>
    <row r="92" spans="2:65" s="1" customFormat="1" ht="16.5" customHeight="1">
      <c r="B92" s="120"/>
      <c r="C92" s="121" t="s">
        <v>139</v>
      </c>
      <c r="D92" s="121" t="s">
        <v>134</v>
      </c>
      <c r="E92" s="122" t="s">
        <v>798</v>
      </c>
      <c r="F92" s="123" t="s">
        <v>799</v>
      </c>
      <c r="G92" s="124" t="s">
        <v>793</v>
      </c>
      <c r="H92" s="169"/>
      <c r="I92" s="126"/>
      <c r="J92" s="127">
        <f>ROUND(I92*H92,2)</f>
        <v>0</v>
      </c>
      <c r="K92" s="123" t="s">
        <v>138</v>
      </c>
      <c r="L92" s="26"/>
      <c r="M92" s="128" t="s">
        <v>1</v>
      </c>
      <c r="N92" s="129" t="s">
        <v>42</v>
      </c>
      <c r="O92" s="45"/>
      <c r="P92" s="130">
        <f>O92*H92</f>
        <v>0</v>
      </c>
      <c r="Q92" s="130">
        <v>0</v>
      </c>
      <c r="R92" s="130">
        <f>Q92*H92</f>
        <v>0</v>
      </c>
      <c r="S92" s="130">
        <v>0</v>
      </c>
      <c r="T92" s="131">
        <f>S92*H92</f>
        <v>0</v>
      </c>
      <c r="AR92" s="12" t="s">
        <v>788</v>
      </c>
      <c r="AT92" s="12" t="s">
        <v>134</v>
      </c>
      <c r="AU92" s="12" t="s">
        <v>71</v>
      </c>
      <c r="AY92" s="12" t="s">
        <v>140</v>
      </c>
      <c r="BE92" s="132">
        <f>IF(N92="základní",J92,0)</f>
        <v>0</v>
      </c>
      <c r="BF92" s="132">
        <f>IF(N92="snížená",J92,0)</f>
        <v>0</v>
      </c>
      <c r="BG92" s="132">
        <f>IF(N92="zákl. přenesená",J92,0)</f>
        <v>0</v>
      </c>
      <c r="BH92" s="132">
        <f>IF(N92="sníž. přenesená",J92,0)</f>
        <v>0</v>
      </c>
      <c r="BI92" s="132">
        <f>IF(N92="nulová",J92,0)</f>
        <v>0</v>
      </c>
      <c r="BJ92" s="12" t="s">
        <v>78</v>
      </c>
      <c r="BK92" s="132">
        <f>ROUND(I92*H92,2)</f>
        <v>0</v>
      </c>
      <c r="BL92" s="12" t="s">
        <v>788</v>
      </c>
      <c r="BM92" s="12" t="s">
        <v>800</v>
      </c>
    </row>
    <row r="93" spans="2:65" s="1" customFormat="1" ht="11.25">
      <c r="B93" s="26"/>
      <c r="D93" s="133" t="s">
        <v>142</v>
      </c>
      <c r="F93" s="134" t="s">
        <v>799</v>
      </c>
      <c r="I93" s="88"/>
      <c r="L93" s="26"/>
      <c r="M93" s="135"/>
      <c r="N93" s="45"/>
      <c r="O93" s="45"/>
      <c r="P93" s="45"/>
      <c r="Q93" s="45"/>
      <c r="R93" s="45"/>
      <c r="S93" s="45"/>
      <c r="T93" s="46"/>
      <c r="AT93" s="12" t="s">
        <v>142</v>
      </c>
      <c r="AU93" s="12" t="s">
        <v>71</v>
      </c>
    </row>
    <row r="94" spans="2:65" s="1" customFormat="1" ht="16.5" customHeight="1">
      <c r="B94" s="120"/>
      <c r="C94" s="121" t="s">
        <v>167</v>
      </c>
      <c r="D94" s="121" t="s">
        <v>134</v>
      </c>
      <c r="E94" s="122" t="s">
        <v>801</v>
      </c>
      <c r="F94" s="123" t="s">
        <v>802</v>
      </c>
      <c r="G94" s="124" t="s">
        <v>793</v>
      </c>
      <c r="H94" s="169"/>
      <c r="I94" s="126"/>
      <c r="J94" s="127">
        <f>ROUND(I94*H94,2)</f>
        <v>0</v>
      </c>
      <c r="K94" s="123" t="s">
        <v>138</v>
      </c>
      <c r="L94" s="26"/>
      <c r="M94" s="128" t="s">
        <v>1</v>
      </c>
      <c r="N94" s="129" t="s">
        <v>42</v>
      </c>
      <c r="O94" s="45"/>
      <c r="P94" s="130">
        <f>O94*H94</f>
        <v>0</v>
      </c>
      <c r="Q94" s="130">
        <v>0</v>
      </c>
      <c r="R94" s="130">
        <f>Q94*H94</f>
        <v>0</v>
      </c>
      <c r="S94" s="130">
        <v>0</v>
      </c>
      <c r="T94" s="131">
        <f>S94*H94</f>
        <v>0</v>
      </c>
      <c r="AR94" s="12" t="s">
        <v>788</v>
      </c>
      <c r="AT94" s="12" t="s">
        <v>134</v>
      </c>
      <c r="AU94" s="12" t="s">
        <v>71</v>
      </c>
      <c r="AY94" s="12" t="s">
        <v>140</v>
      </c>
      <c r="BE94" s="132">
        <f>IF(N94="základní",J94,0)</f>
        <v>0</v>
      </c>
      <c r="BF94" s="132">
        <f>IF(N94="snížená",J94,0)</f>
        <v>0</v>
      </c>
      <c r="BG94" s="132">
        <f>IF(N94="zákl. přenesená",J94,0)</f>
        <v>0</v>
      </c>
      <c r="BH94" s="132">
        <f>IF(N94="sníž. přenesená",J94,0)</f>
        <v>0</v>
      </c>
      <c r="BI94" s="132">
        <f>IF(N94="nulová",J94,0)</f>
        <v>0</v>
      </c>
      <c r="BJ94" s="12" t="s">
        <v>78</v>
      </c>
      <c r="BK94" s="132">
        <f>ROUND(I94*H94,2)</f>
        <v>0</v>
      </c>
      <c r="BL94" s="12" t="s">
        <v>788</v>
      </c>
      <c r="BM94" s="12" t="s">
        <v>803</v>
      </c>
    </row>
    <row r="95" spans="2:65" s="1" customFormat="1" ht="29.25">
      <c r="B95" s="26"/>
      <c r="D95" s="133" t="s">
        <v>142</v>
      </c>
      <c r="F95" s="134" t="s">
        <v>804</v>
      </c>
      <c r="I95" s="88"/>
      <c r="L95" s="26"/>
      <c r="M95" s="135"/>
      <c r="N95" s="45"/>
      <c r="O95" s="45"/>
      <c r="P95" s="45"/>
      <c r="Q95" s="45"/>
      <c r="R95" s="45"/>
      <c r="S95" s="45"/>
      <c r="T95" s="46"/>
      <c r="AT95" s="12" t="s">
        <v>142</v>
      </c>
      <c r="AU95" s="12" t="s">
        <v>71</v>
      </c>
    </row>
    <row r="96" spans="2:65" s="1" customFormat="1" ht="16.5" customHeight="1">
      <c r="B96" s="120"/>
      <c r="C96" s="121" t="s">
        <v>175</v>
      </c>
      <c r="D96" s="121" t="s">
        <v>134</v>
      </c>
      <c r="E96" s="122" t="s">
        <v>805</v>
      </c>
      <c r="F96" s="123" t="s">
        <v>806</v>
      </c>
      <c r="G96" s="124" t="s">
        <v>793</v>
      </c>
      <c r="H96" s="169"/>
      <c r="I96" s="126"/>
      <c r="J96" s="127">
        <f>ROUND(I96*H96,2)</f>
        <v>0</v>
      </c>
      <c r="K96" s="123" t="s">
        <v>138</v>
      </c>
      <c r="L96" s="26"/>
      <c r="M96" s="128" t="s">
        <v>1</v>
      </c>
      <c r="N96" s="129" t="s">
        <v>42</v>
      </c>
      <c r="O96" s="45"/>
      <c r="P96" s="130">
        <f>O96*H96</f>
        <v>0</v>
      </c>
      <c r="Q96" s="130">
        <v>0</v>
      </c>
      <c r="R96" s="130">
        <f>Q96*H96</f>
        <v>0</v>
      </c>
      <c r="S96" s="130">
        <v>0</v>
      </c>
      <c r="T96" s="131">
        <f>S96*H96</f>
        <v>0</v>
      </c>
      <c r="AR96" s="12" t="s">
        <v>788</v>
      </c>
      <c r="AT96" s="12" t="s">
        <v>134</v>
      </c>
      <c r="AU96" s="12" t="s">
        <v>71</v>
      </c>
      <c r="AY96" s="12" t="s">
        <v>140</v>
      </c>
      <c r="BE96" s="132">
        <f>IF(N96="základní",J96,0)</f>
        <v>0</v>
      </c>
      <c r="BF96" s="132">
        <f>IF(N96="snížená",J96,0)</f>
        <v>0</v>
      </c>
      <c r="BG96" s="132">
        <f>IF(N96="zákl. přenesená",J96,0)</f>
        <v>0</v>
      </c>
      <c r="BH96" s="132">
        <f>IF(N96="sníž. přenesená",J96,0)</f>
        <v>0</v>
      </c>
      <c r="BI96" s="132">
        <f>IF(N96="nulová",J96,0)</f>
        <v>0</v>
      </c>
      <c r="BJ96" s="12" t="s">
        <v>78</v>
      </c>
      <c r="BK96" s="132">
        <f>ROUND(I96*H96,2)</f>
        <v>0</v>
      </c>
      <c r="BL96" s="12" t="s">
        <v>788</v>
      </c>
      <c r="BM96" s="12" t="s">
        <v>807</v>
      </c>
    </row>
    <row r="97" spans="2:65" s="1" customFormat="1" ht="29.25">
      <c r="B97" s="26"/>
      <c r="D97" s="133" t="s">
        <v>142</v>
      </c>
      <c r="F97" s="134" t="s">
        <v>808</v>
      </c>
      <c r="I97" s="88"/>
      <c r="L97" s="26"/>
      <c r="M97" s="135"/>
      <c r="N97" s="45"/>
      <c r="O97" s="45"/>
      <c r="P97" s="45"/>
      <c r="Q97" s="45"/>
      <c r="R97" s="45"/>
      <c r="S97" s="45"/>
      <c r="T97" s="46"/>
      <c r="AT97" s="12" t="s">
        <v>142</v>
      </c>
      <c r="AU97" s="12" t="s">
        <v>71</v>
      </c>
    </row>
    <row r="98" spans="2:65" s="1" customFormat="1" ht="33.75" customHeight="1">
      <c r="B98" s="120"/>
      <c r="C98" s="121" t="s">
        <v>183</v>
      </c>
      <c r="D98" s="121" t="s">
        <v>134</v>
      </c>
      <c r="E98" s="122" t="s">
        <v>809</v>
      </c>
      <c r="F98" s="123" t="s">
        <v>810</v>
      </c>
      <c r="G98" s="124" t="s">
        <v>793</v>
      </c>
      <c r="H98" s="169"/>
      <c r="I98" s="126"/>
      <c r="J98" s="127">
        <f>ROUND(I98*H98,2)</f>
        <v>0</v>
      </c>
      <c r="K98" s="123" t="s">
        <v>138</v>
      </c>
      <c r="L98" s="26"/>
      <c r="M98" s="128" t="s">
        <v>1</v>
      </c>
      <c r="N98" s="129" t="s">
        <v>42</v>
      </c>
      <c r="O98" s="45"/>
      <c r="P98" s="130">
        <f>O98*H98</f>
        <v>0</v>
      </c>
      <c r="Q98" s="130">
        <v>0</v>
      </c>
      <c r="R98" s="130">
        <f>Q98*H98</f>
        <v>0</v>
      </c>
      <c r="S98" s="130">
        <v>0</v>
      </c>
      <c r="T98" s="131">
        <f>S98*H98</f>
        <v>0</v>
      </c>
      <c r="AR98" s="12" t="s">
        <v>788</v>
      </c>
      <c r="AT98" s="12" t="s">
        <v>134</v>
      </c>
      <c r="AU98" s="12" t="s">
        <v>71</v>
      </c>
      <c r="AY98" s="12" t="s">
        <v>140</v>
      </c>
      <c r="BE98" s="132">
        <f>IF(N98="základní",J98,0)</f>
        <v>0</v>
      </c>
      <c r="BF98" s="132">
        <f>IF(N98="snížená",J98,0)</f>
        <v>0</v>
      </c>
      <c r="BG98" s="132">
        <f>IF(N98="zákl. přenesená",J98,0)</f>
        <v>0</v>
      </c>
      <c r="BH98" s="132">
        <f>IF(N98="sníž. přenesená",J98,0)</f>
        <v>0</v>
      </c>
      <c r="BI98" s="132">
        <f>IF(N98="nulová",J98,0)</f>
        <v>0</v>
      </c>
      <c r="BJ98" s="12" t="s">
        <v>78</v>
      </c>
      <c r="BK98" s="132">
        <f>ROUND(I98*H98,2)</f>
        <v>0</v>
      </c>
      <c r="BL98" s="12" t="s">
        <v>788</v>
      </c>
      <c r="BM98" s="12" t="s">
        <v>811</v>
      </c>
    </row>
    <row r="99" spans="2:65" s="1" customFormat="1" ht="19.5">
      <c r="B99" s="26"/>
      <c r="D99" s="133" t="s">
        <v>142</v>
      </c>
      <c r="F99" s="134" t="s">
        <v>810</v>
      </c>
      <c r="I99" s="88"/>
      <c r="L99" s="26"/>
      <c r="M99" s="135"/>
      <c r="N99" s="45"/>
      <c r="O99" s="45"/>
      <c r="P99" s="45"/>
      <c r="Q99" s="45"/>
      <c r="R99" s="45"/>
      <c r="S99" s="45"/>
      <c r="T99" s="46"/>
      <c r="AT99" s="12" t="s">
        <v>142</v>
      </c>
      <c r="AU99" s="12" t="s">
        <v>71</v>
      </c>
    </row>
    <row r="100" spans="2:65" s="1" customFormat="1" ht="16.5" customHeight="1">
      <c r="B100" s="120"/>
      <c r="C100" s="121" t="s">
        <v>189</v>
      </c>
      <c r="D100" s="121" t="s">
        <v>134</v>
      </c>
      <c r="E100" s="122" t="s">
        <v>812</v>
      </c>
      <c r="F100" s="123" t="s">
        <v>813</v>
      </c>
      <c r="G100" s="124" t="s">
        <v>192</v>
      </c>
      <c r="H100" s="125">
        <v>2300</v>
      </c>
      <c r="I100" s="126"/>
      <c r="J100" s="127">
        <f>ROUND(I100*H100,2)</f>
        <v>0</v>
      </c>
      <c r="K100" s="123" t="s">
        <v>138</v>
      </c>
      <c r="L100" s="26"/>
      <c r="M100" s="128" t="s">
        <v>1</v>
      </c>
      <c r="N100" s="129" t="s">
        <v>42</v>
      </c>
      <c r="O100" s="45"/>
      <c r="P100" s="130">
        <f>O100*H100</f>
        <v>0</v>
      </c>
      <c r="Q100" s="130">
        <v>0</v>
      </c>
      <c r="R100" s="130">
        <f>Q100*H100</f>
        <v>0</v>
      </c>
      <c r="S100" s="130">
        <v>0</v>
      </c>
      <c r="T100" s="131">
        <f>S100*H100</f>
        <v>0</v>
      </c>
      <c r="AR100" s="12" t="s">
        <v>788</v>
      </c>
      <c r="AT100" s="12" t="s">
        <v>134</v>
      </c>
      <c r="AU100" s="12" t="s">
        <v>71</v>
      </c>
      <c r="AY100" s="12" t="s">
        <v>140</v>
      </c>
      <c r="BE100" s="132">
        <f>IF(N100="základní",J100,0)</f>
        <v>0</v>
      </c>
      <c r="BF100" s="132">
        <f>IF(N100="snížená",J100,0)</f>
        <v>0</v>
      </c>
      <c r="BG100" s="132">
        <f>IF(N100="zákl. přenesená",J100,0)</f>
        <v>0</v>
      </c>
      <c r="BH100" s="132">
        <f>IF(N100="sníž. přenesená",J100,0)</f>
        <v>0</v>
      </c>
      <c r="BI100" s="132">
        <f>IF(N100="nulová",J100,0)</f>
        <v>0</v>
      </c>
      <c r="BJ100" s="12" t="s">
        <v>78</v>
      </c>
      <c r="BK100" s="132">
        <f>ROUND(I100*H100,2)</f>
        <v>0</v>
      </c>
      <c r="BL100" s="12" t="s">
        <v>788</v>
      </c>
      <c r="BM100" s="12" t="s">
        <v>814</v>
      </c>
    </row>
    <row r="101" spans="2:65" s="1" customFormat="1" ht="29.25">
      <c r="B101" s="26"/>
      <c r="D101" s="133" t="s">
        <v>142</v>
      </c>
      <c r="F101" s="134" t="s">
        <v>815</v>
      </c>
      <c r="I101" s="88"/>
      <c r="L101" s="26"/>
      <c r="M101" s="135"/>
      <c r="N101" s="45"/>
      <c r="O101" s="45"/>
      <c r="P101" s="45"/>
      <c r="Q101" s="45"/>
      <c r="R101" s="45"/>
      <c r="S101" s="45"/>
      <c r="T101" s="46"/>
      <c r="AT101" s="12" t="s">
        <v>142</v>
      </c>
      <c r="AU101" s="12" t="s">
        <v>71</v>
      </c>
    </row>
    <row r="102" spans="2:65" s="1" customFormat="1" ht="16.5" customHeight="1">
      <c r="B102" s="120"/>
      <c r="C102" s="121" t="s">
        <v>197</v>
      </c>
      <c r="D102" s="121" t="s">
        <v>134</v>
      </c>
      <c r="E102" s="122" t="s">
        <v>816</v>
      </c>
      <c r="F102" s="123" t="s">
        <v>817</v>
      </c>
      <c r="G102" s="124" t="s">
        <v>793</v>
      </c>
      <c r="H102" s="169"/>
      <c r="I102" s="126"/>
      <c r="J102" s="127">
        <f>ROUND(I102*H102,2)</f>
        <v>0</v>
      </c>
      <c r="K102" s="123" t="s">
        <v>138</v>
      </c>
      <c r="L102" s="26"/>
      <c r="M102" s="128" t="s">
        <v>1</v>
      </c>
      <c r="N102" s="129" t="s">
        <v>42</v>
      </c>
      <c r="O102" s="45"/>
      <c r="P102" s="130">
        <f>O102*H102</f>
        <v>0</v>
      </c>
      <c r="Q102" s="130">
        <v>0</v>
      </c>
      <c r="R102" s="130">
        <f>Q102*H102</f>
        <v>0</v>
      </c>
      <c r="S102" s="130">
        <v>0</v>
      </c>
      <c r="T102" s="131">
        <f>S102*H102</f>
        <v>0</v>
      </c>
      <c r="AR102" s="12" t="s">
        <v>788</v>
      </c>
      <c r="AT102" s="12" t="s">
        <v>134</v>
      </c>
      <c r="AU102" s="12" t="s">
        <v>71</v>
      </c>
      <c r="AY102" s="12" t="s">
        <v>140</v>
      </c>
      <c r="BE102" s="132">
        <f>IF(N102="základní",J102,0)</f>
        <v>0</v>
      </c>
      <c r="BF102" s="132">
        <f>IF(N102="snížená",J102,0)</f>
        <v>0</v>
      </c>
      <c r="BG102" s="132">
        <f>IF(N102="zákl. přenesená",J102,0)</f>
        <v>0</v>
      </c>
      <c r="BH102" s="132">
        <f>IF(N102="sníž. přenesená",J102,0)</f>
        <v>0</v>
      </c>
      <c r="BI102" s="132">
        <f>IF(N102="nulová",J102,0)</f>
        <v>0</v>
      </c>
      <c r="BJ102" s="12" t="s">
        <v>78</v>
      </c>
      <c r="BK102" s="132">
        <f>ROUND(I102*H102,2)</f>
        <v>0</v>
      </c>
      <c r="BL102" s="12" t="s">
        <v>788</v>
      </c>
      <c r="BM102" s="12" t="s">
        <v>818</v>
      </c>
    </row>
    <row r="103" spans="2:65" s="1" customFormat="1" ht="11.25">
      <c r="B103" s="26"/>
      <c r="D103" s="133" t="s">
        <v>142</v>
      </c>
      <c r="F103" s="134" t="s">
        <v>817</v>
      </c>
      <c r="I103" s="88"/>
      <c r="L103" s="26"/>
      <c r="M103" s="166"/>
      <c r="N103" s="167"/>
      <c r="O103" s="167"/>
      <c r="P103" s="167"/>
      <c r="Q103" s="167"/>
      <c r="R103" s="167"/>
      <c r="S103" s="167"/>
      <c r="T103" s="168"/>
      <c r="AT103" s="12" t="s">
        <v>142</v>
      </c>
      <c r="AU103" s="12" t="s">
        <v>71</v>
      </c>
    </row>
    <row r="104" spans="2:65" s="1" customFormat="1" ht="6.95" customHeight="1">
      <c r="B104" s="35"/>
      <c r="C104" s="36"/>
      <c r="D104" s="36"/>
      <c r="E104" s="36"/>
      <c r="F104" s="36"/>
      <c r="G104" s="36"/>
      <c r="H104" s="36"/>
      <c r="I104" s="104"/>
      <c r="J104" s="36"/>
      <c r="K104" s="36"/>
      <c r="L104" s="26"/>
    </row>
  </sheetData>
  <autoFilter ref="C84:K103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SO 1.1 -  km 0,165 - 2,073</vt:lpstr>
      <vt:lpstr>SO 1.2 - Výhybka č. 20 + ...</vt:lpstr>
      <vt:lpstr>SO 2.1 - Výměna KL, pražc...</vt:lpstr>
      <vt:lpstr>SO 3.1 - Km 2,262 - 2,500</vt:lpstr>
      <vt:lpstr>SO 4.1 - Materiál objedna...</vt:lpstr>
      <vt:lpstr>SO 5.1 - VRN</vt:lpstr>
      <vt:lpstr>'Rekapitulace stavby'!Názvy_tisku</vt:lpstr>
      <vt:lpstr>'SO 1.1 -  km 0,165 - 2,073'!Názvy_tisku</vt:lpstr>
      <vt:lpstr>'SO 1.2 - Výhybka č. 20 + ...'!Názvy_tisku</vt:lpstr>
      <vt:lpstr>'SO 2.1 - Výměna KL, pražc...'!Názvy_tisku</vt:lpstr>
      <vt:lpstr>'SO 3.1 - Km 2,262 - 2,500'!Názvy_tisku</vt:lpstr>
      <vt:lpstr>'SO 4.1 - Materiál objedna...'!Názvy_tisku</vt:lpstr>
      <vt:lpstr>'SO 5.1 - VRN'!Názvy_tisku</vt:lpstr>
      <vt:lpstr>'Rekapitulace stavby'!Oblast_tisku</vt:lpstr>
      <vt:lpstr>'SO 1.1 -  km 0,165 - 2,073'!Oblast_tisku</vt:lpstr>
      <vt:lpstr>'SO 1.2 - Výhybka č. 20 + ...'!Oblast_tisku</vt:lpstr>
      <vt:lpstr>'SO 2.1 - Výměna KL, pražc...'!Oblast_tisku</vt:lpstr>
      <vt:lpstr>'SO 3.1 - Km 2,262 - 2,500'!Oblast_tisku</vt:lpstr>
      <vt:lpstr>'SO 4.1 - Materiál objedna...'!Oblast_tisku</vt:lpstr>
      <vt:lpstr>'SO 5.1 - VRN'!Oblast_tisku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Jung Milan</dc:creator>
  <cp:lastModifiedBy>Jung Milan</cp:lastModifiedBy>
  <dcterms:created xsi:type="dcterms:W3CDTF">2019-06-28T07:44:01Z</dcterms:created>
  <dcterms:modified xsi:type="dcterms:W3CDTF">2019-06-28T07:45:16Z</dcterms:modified>
</cp:coreProperties>
</file>